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12"/>
  <workbookPr/>
  <mc:AlternateContent xmlns:mc="http://schemas.openxmlformats.org/markup-compatibility/2006">
    <mc:Choice Requires="x15">
      <x15ac:absPath xmlns:x15ac="http://schemas.microsoft.com/office/spreadsheetml/2010/11/ac" url="C:\Users\aocampo\Downloads\"/>
    </mc:Choice>
  </mc:AlternateContent>
  <xr:revisionPtr revIDLastSave="0" documentId="13_ncr:1_{58B51321-D46E-419F-967F-F6A9C7DC66F7}" xr6:coauthVersionLast="47" xr6:coauthVersionMax="47" xr10:uidLastSave="{00000000-0000-0000-0000-000000000000}"/>
  <bookViews>
    <workbookView xWindow="0" yWindow="0" windowWidth="20490" windowHeight="7545" firstSheet="1" activeTab="1" xr2:uid="{00000000-000D-0000-FFFF-FFFF00000000}"/>
  </bookViews>
  <sheets>
    <sheet name="HM BIOSE 2.3 ESTADISTICA" sheetId="8" r:id="rId1"/>
    <sheet name="BIOSE 2.3" sheetId="14"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14" l="1"/>
  <c r="C5" i="14"/>
  <c r="C6" i="14"/>
  <c r="C7" i="14"/>
  <c r="C8" i="14"/>
  <c r="C9" i="14"/>
  <c r="C10" i="14"/>
  <c r="C11" i="14"/>
  <c r="C12" i="14"/>
  <c r="C13" i="14"/>
  <c r="C14" i="14"/>
  <c r="C3" i="14"/>
  <c r="B4" i="14"/>
  <c r="D4" i="14" s="1"/>
  <c r="B5" i="14"/>
  <c r="B6" i="14"/>
  <c r="B7" i="14"/>
  <c r="B8" i="14"/>
  <c r="D8" i="14" s="1"/>
  <c r="B9" i="14"/>
  <c r="B10" i="14"/>
  <c r="D10" i="14" s="1"/>
  <c r="B11" i="14"/>
  <c r="B12" i="14"/>
  <c r="B13" i="14"/>
  <c r="B14" i="14"/>
  <c r="D14" i="14" s="1"/>
  <c r="B3" i="14"/>
  <c r="H79" i="14"/>
  <c r="K68" i="14" s="1"/>
  <c r="G79" i="14"/>
  <c r="F79" i="14"/>
  <c r="E79" i="14"/>
  <c r="D79" i="14"/>
  <c r="H78" i="14"/>
  <c r="G78" i="14"/>
  <c r="F78" i="14"/>
  <c r="E78" i="14"/>
  <c r="D78" i="14"/>
  <c r="H77" i="14"/>
  <c r="G77" i="14"/>
  <c r="F77" i="14"/>
  <c r="E77" i="14"/>
  <c r="D77" i="14"/>
  <c r="H76" i="14"/>
  <c r="G76" i="14"/>
  <c r="F76" i="14"/>
  <c r="E76" i="14"/>
  <c r="D76" i="14"/>
  <c r="B34" i="14"/>
  <c r="D9" i="14" l="1"/>
  <c r="D7" i="14"/>
  <c r="D13" i="14"/>
  <c r="D12" i="14"/>
  <c r="D11" i="14"/>
  <c r="D6" i="14"/>
  <c r="D3" i="14"/>
  <c r="D5" i="14"/>
  <c r="C77" i="14"/>
  <c r="C79" i="14"/>
  <c r="K71" i="14"/>
  <c r="K70" i="14"/>
  <c r="K69" i="14"/>
  <c r="K48" i="14" l="1"/>
  <c r="J47" i="14"/>
  <c r="K47" i="14" l="1"/>
  <c r="K67" i="14" l="1"/>
  <c r="K59" i="14"/>
  <c r="I60" i="14"/>
  <c r="J48" i="14"/>
  <c r="J49" i="14" s="1"/>
  <c r="J50" i="14" s="1"/>
  <c r="J51" i="14" s="1"/>
  <c r="J52" i="14" s="1"/>
  <c r="J53" i="14" s="1"/>
  <c r="J54" i="14" s="1"/>
  <c r="J55" i="14" s="1"/>
  <c r="J56" i="14" s="1"/>
  <c r="J57" i="14" s="1"/>
  <c r="J58" i="14" s="1"/>
  <c r="J59" i="14" s="1"/>
  <c r="B47" i="14"/>
  <c r="B36" i="14"/>
  <c r="I61" i="14" l="1"/>
  <c r="E3" i="14"/>
  <c r="F3" i="14" s="1"/>
  <c r="K53" i="14"/>
  <c r="K55" i="14"/>
  <c r="K49" i="14"/>
  <c r="K64" i="14"/>
  <c r="K61" i="14"/>
  <c r="K65" i="14"/>
  <c r="K62" i="14"/>
  <c r="K66" i="14"/>
  <c r="K51" i="14"/>
  <c r="K60" i="14"/>
  <c r="K63" i="14"/>
  <c r="K50" i="14"/>
  <c r="K52" i="14"/>
  <c r="K54" i="14"/>
  <c r="K56" i="14"/>
  <c r="K58" i="14"/>
  <c r="K57" i="14"/>
  <c r="I62" i="14" l="1"/>
  <c r="E4" i="14"/>
  <c r="F4" i="14" s="1"/>
  <c r="I63" i="14" l="1"/>
  <c r="E5" i="14"/>
  <c r="F5" i="14" s="1"/>
  <c r="I64" i="14" l="1"/>
  <c r="E6" i="14"/>
  <c r="F6" i="14" s="1"/>
  <c r="F15" i="14" s="1"/>
  <c r="I65" i="14" l="1"/>
  <c r="E7" i="14"/>
  <c r="F7" i="14" s="1"/>
  <c r="I66" i="14" l="1"/>
  <c r="E8" i="14"/>
  <c r="F8" i="14" s="1"/>
  <c r="F16" i="14" s="1"/>
  <c r="I67" i="14" l="1"/>
  <c r="E9" i="14"/>
  <c r="F9" i="14" s="1"/>
  <c r="I68" i="14" l="1"/>
  <c r="E10" i="14"/>
  <c r="F10" i="14" s="1"/>
  <c r="F17" i="14" s="1"/>
  <c r="I69" i="14" l="1"/>
  <c r="E11" i="14"/>
  <c r="F11" i="14" s="1"/>
  <c r="I70" i="14" l="1"/>
  <c r="E12" i="14"/>
  <c r="F12" i="14" s="1"/>
  <c r="F18" i="14" s="1"/>
  <c r="I71" i="14" l="1"/>
  <c r="E13" i="14"/>
  <c r="F13" i="14" s="1"/>
  <c r="I72" i="14" l="1"/>
  <c r="I73" i="14" s="1"/>
  <c r="I74" i="14" s="1"/>
  <c r="I75" i="14" s="1"/>
  <c r="E14" i="14"/>
  <c r="F14" i="14" s="1"/>
  <c r="F19" i="14" s="1"/>
</calcChain>
</file>

<file path=xl/sharedStrings.xml><?xml version="1.0" encoding="utf-8"?>
<sst xmlns="http://schemas.openxmlformats.org/spreadsheetml/2006/main" count="96" uniqueCount="86">
  <si>
    <r>
      <t xml:space="preserve">Ministerio de Ambiente y Energía
Sistema Nacional de Información Ambiental (SINIA)
Sistema de Indicadores Ambientales
</t>
    </r>
    <r>
      <rPr>
        <b/>
        <sz val="16"/>
        <color theme="1"/>
        <rFont val="Calibri"/>
        <family val="2"/>
        <scheme val="minor"/>
      </rPr>
      <t xml:space="preserve">
Hoja de Metadatos Estadísticos </t>
    </r>
  </si>
  <si>
    <t>I. Información técnica</t>
  </si>
  <si>
    <t>Nombre de la variable, estadística, indicador o datos</t>
  </si>
  <si>
    <t>Reducciones de emisiones calculadas para el periodo 2010  al 2021.</t>
  </si>
  <si>
    <t xml:space="preserve">Descripción </t>
  </si>
  <si>
    <t xml:space="preserve">Corresponde al calculo de Reducción de Emisiones forestales por deforestación y aumento en los stock de carbono,  del periodo 2010-2021 con base al nivel de referencia presentado ante la Convención Marco de las Naciones Unidad sobre Cambio Climático  por Costa Rica. Las emisiones reducidas (ER) para 2010 y 2021 corresponden a la diferencia entre el FREL y las emisiones estimadas para cada año .  Fuente: Emisión calculada para el periodo 2010 al 2021en la herramienta FREL. </t>
  </si>
  <si>
    <t>Unidades de medida</t>
  </si>
  <si>
    <t>TCO2e * año-1 (La huella de carbono se mide en toneladas de CO2 equivalente (tCO2e), y se calcula multiplicando los datos de las actividades (cantidad) por los factores de emisión)</t>
  </si>
  <si>
    <t>Metodología de cálculo</t>
  </si>
  <si>
    <r>
      <t>La metodología utilizada en resumen en varios procesos y esta en línea con las directrices del IPCC 2006: Para estimar la deforestación y regeneración,  se utilizó la metodología basada en comparación cartográficas de mapas “pared a pared” producto de la calificación supervisada de imagenes Lansad. El mapa de Cobertura y Uso de la tierra de Costa Rica , se elaboró en consistencia con el protocolo metodológico de la serie histórica de Costa Rica, utilizada para definir el nivel de referencia de emisiones forestales (NREF) y el nivel de referencia Forestal (NRF) presentado ante la CMNUCC y en línea con el Marco metodológico del Fondo de Carbono.  Siguiendo el protocolo de monitoreo terrestre satelital (SLMP) desarrollado por AGRESTA (2015) y el protocolo de posprocesamiento desarrollado por Carbon Decisions International (Ministerio de Medio Ambiente y Recursos Naturales de Costa Rica, 2016).                                                                                                                                    
Los d</t>
    </r>
    <r>
      <rPr>
        <b/>
        <sz val="11"/>
        <color theme="1"/>
        <rFont val="Calibri"/>
        <family val="2"/>
        <scheme val="minor"/>
      </rPr>
      <t>atos de actividad</t>
    </r>
    <r>
      <rPr>
        <sz val="11"/>
        <color theme="1"/>
        <rFont val="Calibri"/>
        <family val="2"/>
        <scheme val="minor"/>
      </rPr>
      <t xml:space="preserve"> se estimaron combinando todos los mapas de uso del suelo creados desde 1985/86-2013/14 en el Sistema de Información Geográfica (SIG) y extrayendo después los valores de las áreas que permanecieron en la misma categoría o se convirtieron a otras categorías de uso del suelo a partir del conjunto combinado de datos multitemporales. Los resultados de esta operación se presentan en matrices de cambio de uso del suelo preparadas para cada período de medición.   </t>
    </r>
    <r>
      <rPr>
        <b/>
        <sz val="11"/>
        <color theme="1"/>
        <rFont val="Calibri"/>
        <family val="2"/>
        <scheme val="minor"/>
      </rPr>
      <t>Factores de emisión :</t>
    </r>
    <r>
      <rPr>
        <sz val="11"/>
        <color theme="1"/>
        <rFont val="Calibri"/>
        <family val="2"/>
        <scheme val="minor"/>
      </rPr>
      <t xml:space="preserve">Para la estimación de las existencias de C de los bosques  (bosque primarios)se utilizaron los resultados preliminares del Inventario Forestal Nacional (IFN). 
Las existencias de C en la biomasa total neta sobre el suelo (BST) de los bosques húmedos y lluviosos, los bosques húmedos y los bosques secos se estimaron utilizando las ecuaciones desarrolladas por Cifuentes (2008) para los bosques secundarios de Costa Rica. Para los manglares y los bosques de palmeras, se asumió una función lineal para estimar las existencias de C en función de la edad ver mas detalle en tabla 5 y sección 5 del anexo técnico de REDD+.
Los cambios en las existencias de C  se estimaron mediante el método de diferencia de existencias aplicando la ecuación 2.5 del IPCC (2006) (véase el volumen 2, capítulo 2, sección 2.2.1.).
Finalmente, las emisiones medias anuales de la deforestación y las absorciones anuales del aumento de las reservas de C de los bosques se calculan con la herramienta </t>
    </r>
    <r>
      <rPr>
        <b/>
        <sz val="11"/>
        <color theme="1"/>
        <rFont val="Calibri"/>
        <family val="2"/>
        <scheme val="minor"/>
      </rPr>
      <t>“FREL TOOL CR”</t>
    </r>
    <r>
      <rPr>
        <sz val="11"/>
        <color theme="1"/>
        <rFont val="Calibri"/>
        <family val="2"/>
        <scheme val="minor"/>
      </rPr>
      <t xml:space="preserve">.
La metodología se detalla en  las Hojas de calculo y formulas que  se pueden revisar en el anexo técnico de REDD+ en el siguiente link:  https://redd.unfccc.int/uploads/4863_3_iba-2019-anexotecnicoajus.pdf
                                                                              </t>
    </r>
  </si>
  <si>
    <t>Clasificación según el enfoque causal  (Fuerzas motrices, presión, estado,  impacto, respuesta)</t>
  </si>
  <si>
    <t>Impacto</t>
  </si>
  <si>
    <t xml:space="preserve">Frecuencia de la medición </t>
  </si>
  <si>
    <t xml:space="preserve">Bianual </t>
  </si>
  <si>
    <t>Serie de tiempo disponible</t>
  </si>
  <si>
    <t>Desde: __2010_____ desde cuando se tienen los datos 
 Hasta: ____2021___</t>
  </si>
  <si>
    <t>Cobertura geográfica</t>
  </si>
  <si>
    <t>(X ) Nacional
( ) Regional
( ) Provincial
( ) Cantonal
( ) Otra</t>
  </si>
  <si>
    <t xml:space="preserve">Desagregación </t>
  </si>
  <si>
    <t>el indicar es desagregado por actividades REDD+y se  incluyen las siguientes actividades: reducción de las emisiones derivadas de la deforestación y aumento de las reservas forestales de Carbono.</t>
  </si>
  <si>
    <t>Limitaciones</t>
  </si>
  <si>
    <t xml:space="preserve"> Se require la elaboración del mapa de cobertura y uso de la tierra, para obtener los datos de actividad , para realizar  los cálculos. Se requiere asignar presupuesto para la elaboración del mapa  y que este  cumpla con la  metodología ya establecida. </t>
  </si>
  <si>
    <t>¿Cómo se asegura la sostenibilidad en la medición del indicador?</t>
  </si>
  <si>
    <t xml:space="preserve">Los mapas  de  cambio y uso de la cobertura son realizados por la Secretaria Nacional REDD+  con recursos provenientes de la venta de reducci{on de emisiones forestales, por lo que tambien estan en función de la dsiponibilidad de recursos .   </t>
  </si>
  <si>
    <t xml:space="preserve">Observaciones y comentarios </t>
  </si>
  <si>
    <t>Este indicador  esta calculado con base el nivel de referencia presentado ante al convención Marco de la Naciones Unidad sobre Cambio Climático.</t>
  </si>
  <si>
    <t xml:space="preserve">II. Fuentes de información </t>
  </si>
  <si>
    <t>Institución(es) responsable(s)</t>
  </si>
  <si>
    <t>Secretaria REDD+</t>
  </si>
  <si>
    <t>Tipo de fuente</t>
  </si>
  <si>
    <t xml:space="preserve">a) Censos ( )                                         b) Encuesta por muestreo ( )        c) Combinación de censo y muestreo ( )                         d) Sondeos de opinión ( )                                         e) Registro administrativo ( )             f) Sistema de Monitoreo ( X)                      g) Estimación directa ( )                                          h) Otro ( )   </t>
  </si>
  <si>
    <t>Nombre de la operación estadística, proceso o proyecto</t>
  </si>
  <si>
    <t xml:space="preserve">   Estrategia Nacional REDD+. </t>
  </si>
  <si>
    <t>III. Información de contacto</t>
  </si>
  <si>
    <t>Nombre del responsable del reporte</t>
  </si>
  <si>
    <t>Guisella Quirós Ramírez</t>
  </si>
  <si>
    <t>Institución</t>
  </si>
  <si>
    <t>FONAFIFO /Estrategia Nacional  REDD+</t>
  </si>
  <si>
    <t>Departamento</t>
  </si>
  <si>
    <t>coordinadora Monitoreo REDD+</t>
  </si>
  <si>
    <t>Correo</t>
  </si>
  <si>
    <t>gquiros@fonafifo.go.cr</t>
  </si>
  <si>
    <t>Teléfono</t>
  </si>
  <si>
    <t>2445 1927</t>
  </si>
  <si>
    <t xml:space="preserve">Fuente </t>
  </si>
  <si>
    <t>IV. Bitácora de actualizaciones</t>
  </si>
  <si>
    <t>Fecha de la última actualización  (dd/mm/aaaa)</t>
  </si>
  <si>
    <t>27 DE MAYO DEL 2022</t>
  </si>
  <si>
    <t xml:space="preserve">Cambios en la última actualización </t>
  </si>
  <si>
    <t xml:space="preserve">Descripción de los cambios </t>
  </si>
  <si>
    <t xml:space="preserve">Autor de la última actualización </t>
  </si>
  <si>
    <t xml:space="preserve"> 07 DE JUNIIO DEL 2023</t>
  </si>
  <si>
    <t>1.SE ACTUALIZO EL CUADRO "Emissions and removals estimated for the construction of the FREL/FRL (tCO2-e yr-1) " 2.  Se actualizó la casilla "Serie de tiempo disponible" ya que los datos de las serie de tiempo estan disponibles hasta el año 2021.  El grafico 1. se  actualizo.</t>
  </si>
  <si>
    <r>
      <t>Reducciones de emisiones calculadas para el periodo 2010 -</t>
    </r>
    <r>
      <rPr>
        <sz val="14"/>
        <color rgb="FFFF0000"/>
        <rFont val="Franklin Gothic Medium"/>
        <family val="2"/>
      </rPr>
      <t xml:space="preserve"> 2021</t>
    </r>
  </si>
  <si>
    <t>Año</t>
  </si>
  <si>
    <t>Emisiones reales totales por deforestación   TCO2e * año-1</t>
  </si>
  <si>
    <t>Absorciones reales por aumento de existencias de C forestal TCO2e * año-1</t>
  </si>
  <si>
    <t>Emisiones y absorciones reales incluidas en el NREF/NRF  TCO2e * año-1</t>
  </si>
  <si>
    <t>Nivel de Referencia 1997 - 2009  TCO2e * año-1</t>
  </si>
  <si>
    <t>Reducción de Emisiones TCO2e * año-1</t>
  </si>
  <si>
    <t xml:space="preserve">Nota: </t>
  </si>
  <si>
    <t xml:space="preserve">No se hizo gráfico de reducción de emisiones calculadas 2010-2015, ya que esta información no es representativa, se necesita para esto los niveles de referencia que se presentan en el cuadro de </t>
  </si>
  <si>
    <t>de emisiones y absorciones estimadas para la construcción  NREF/NRF (tCO2-e yr-1) (ver cuadro línea 24) y gráfico 1</t>
  </si>
  <si>
    <t xml:space="preserve">Esta información esta como se presenta en el anexo técnico de REDD+ del Informe Bianual. Capítulo II. Página 23.  </t>
  </si>
  <si>
    <t>Total 2010-2013</t>
  </si>
  <si>
    <t>Total 2014-2015</t>
  </si>
  <si>
    <t>Total 2016-2017</t>
  </si>
  <si>
    <t>Total 2018-2019</t>
  </si>
  <si>
    <t>Total 2020-2021</t>
  </si>
  <si>
    <r>
      <t>Fuente: Emisiónes calculadas para el</t>
    </r>
    <r>
      <rPr>
        <b/>
        <sz val="11"/>
        <color theme="1"/>
        <rFont val="Calibri (Cuerpo)"/>
      </rPr>
      <t xml:space="preserve"> periodo 2010-2021</t>
    </r>
    <r>
      <rPr>
        <b/>
        <sz val="11"/>
        <color theme="1"/>
        <rFont val="Calibri"/>
        <family val="2"/>
        <scheme val="minor"/>
      </rPr>
      <t xml:space="preserve"> en la herramienta FREL TOOL CR.  La actualización realizada hasta el 2021 no se ha publicado, en el añexo técnico de REDD+ solo esta el periodo 2014-2015.</t>
    </r>
  </si>
  <si>
    <t>El Anexo Técnico reporta los resultados obtenidos por la reducción de emisiones por deforestación para el periodo 2014 y 2015</t>
  </si>
  <si>
    <t>Source: Emission calculated for 2010-2015 period in FREL Tool. https://drive.google.com/file/d/1ZV7eYpA5ab75VLKLF3KGp8rfPJ_U3wpz/ view?usp=sharing</t>
  </si>
  <si>
    <t xml:space="preserve"> </t>
  </si>
  <si>
    <t>Comentario: Las emisiones reducidas (ER) para el périodo  analizado corresponden a la diferencia entre el FREL y las emisiones estimadas para cada año.   Es decir es  la resta entre la  Emisiones y absorciones reales incluidas en el NREF/NRF  TCO2e * año-1  menos el Nivel de Referencia 1997 - 2009  TCO2e * año-1.</t>
  </si>
  <si>
    <t>El gráfico 1, de la  pestaña Emisiones estimadas de 1986-2025 permite identificar donde se dan las emisiones,  ya que estas corresponde a la diferencia entre la línea sólida y las líneas de puntos, pero  en si la reducción de emisiones no se gráfica.</t>
  </si>
  <si>
    <t>Actual emissions from deforestation of primary forests</t>
  </si>
  <si>
    <t>Actual emissions from deforestation of secondary forests</t>
  </si>
  <si>
    <t>Total actual emissions from deforestation</t>
  </si>
  <si>
    <t>Actual removals from forest C-stock enhancement</t>
  </si>
  <si>
    <t>Actual emissions and removals</t>
  </si>
  <si>
    <t>Reference level for  2010 - 2025</t>
  </si>
  <si>
    <t>Reference level for 1997 - 2009</t>
  </si>
  <si>
    <t>Emission Reductions</t>
  </si>
  <si>
    <t>Gráfico 1.Emisiones forestales netas en Costa Rica para los años 1988 a 2021 y Niveles de referencia para los periodos 1997 - 2009 y 2010 -2025, basados en el FREL presentado por Costa Rica a la CMNUCC en mayo de 2016 , considerado en los resultados estimados de reducción de emisiones presentados en este Anexo REDD+.</t>
  </si>
  <si>
    <t>Total 1986-1996</t>
  </si>
  <si>
    <t>Total 1997-2009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</si>
</sst>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_-* #,##0_-;\-* #,##0_-;_-* &quot;-&quot;??_-;_-@_-"/>
  </numFmts>
  <fonts count="29">
    <font>
      <sz val="11"/>
      <color theme="1"/>
      <name val="Calibri"/>
      <family val="2"/>
      <scheme val="minor"/>
    </font>
    <font>
      <b/>
      <sz val="11"/>
      <color theme="1"/>
      <name val="Calibri"/>
      <family val="2"/>
      <scheme val="minor"/>
    </font>
    <font>
      <b/>
      <sz val="16"/>
      <color theme="1"/>
      <name val="Calibri"/>
      <family val="2"/>
      <scheme val="minor"/>
    </font>
    <font>
      <b/>
      <sz val="16"/>
      <color theme="0"/>
      <name val="Calibri"/>
      <family val="2"/>
      <scheme val="minor"/>
    </font>
    <font>
      <b/>
      <sz val="12"/>
      <color theme="1"/>
      <name val="Calibri"/>
      <family val="2"/>
      <scheme val="minor"/>
    </font>
    <font>
      <b/>
      <sz val="12"/>
      <name val="Calibri"/>
      <family val="2"/>
      <scheme val="minor"/>
    </font>
    <font>
      <sz val="9"/>
      <color theme="1"/>
      <name val="Calibri"/>
      <family val="2"/>
      <scheme val="minor"/>
    </font>
    <font>
      <sz val="11"/>
      <color theme="1"/>
      <name val="Calibri"/>
      <family val="2"/>
      <scheme val="minor"/>
    </font>
    <font>
      <u/>
      <sz val="11"/>
      <color theme="10"/>
      <name val="Calibri"/>
      <family val="2"/>
      <scheme val="minor"/>
    </font>
    <font>
      <sz val="11"/>
      <color rgb="FFFF0000"/>
      <name val="Calibri"/>
      <family val="2"/>
      <scheme val="minor"/>
    </font>
    <font>
      <sz val="14"/>
      <color theme="1"/>
      <name val="Calibri"/>
      <family val="2"/>
      <scheme val="minor"/>
    </font>
    <font>
      <sz val="14"/>
      <color theme="1"/>
      <name val="Franklin Gothic Medium"/>
      <family val="2"/>
    </font>
    <font>
      <sz val="11"/>
      <color theme="1"/>
      <name val="Calibri"/>
      <family val="2"/>
    </font>
    <font>
      <b/>
      <sz val="12"/>
      <color rgb="FFFFFFFF"/>
      <name val="Calibri"/>
      <family val="2"/>
    </font>
    <font>
      <sz val="10"/>
      <color rgb="FF000000"/>
      <name val="Calibri"/>
      <family val="2"/>
    </font>
    <font>
      <sz val="9"/>
      <color rgb="FF000000"/>
      <name val="Calibri"/>
      <family val="2"/>
    </font>
    <font>
      <b/>
      <sz val="11"/>
      <color rgb="FF000000"/>
      <name val="Calibri"/>
      <family val="2"/>
    </font>
    <font>
      <b/>
      <sz val="11"/>
      <color theme="1"/>
      <name val="Calibri"/>
      <family val="2"/>
    </font>
    <font>
      <sz val="8"/>
      <color theme="1"/>
      <name val="Franklin Gothic Medium"/>
      <family val="2"/>
    </font>
    <font>
      <sz val="11"/>
      <color rgb="FF444444"/>
      <name val="Calibri"/>
      <family val="2"/>
      <charset val="1"/>
    </font>
    <font>
      <b/>
      <sz val="9"/>
      <color theme="1"/>
      <name val="Calibri"/>
      <family val="2"/>
      <scheme val="minor"/>
    </font>
    <font>
      <b/>
      <sz val="9"/>
      <color rgb="FF000000"/>
      <name val="Calibri"/>
      <family val="2"/>
      <scheme val="minor"/>
    </font>
    <font>
      <b/>
      <sz val="16"/>
      <color rgb="FFFF0000"/>
      <name val="Calibri"/>
      <family val="2"/>
      <scheme val="minor"/>
    </font>
    <font>
      <sz val="14"/>
      <color rgb="FFFF0000"/>
      <name val="Arial Narrow"/>
      <family val="2"/>
    </font>
    <font>
      <sz val="14"/>
      <color rgb="FFFF0000"/>
      <name val="Franklin Gothic Medium"/>
      <family val="2"/>
    </font>
    <font>
      <sz val="10"/>
      <color theme="1"/>
      <name val="Calibri"/>
      <family val="2"/>
      <scheme val="minor"/>
    </font>
    <font>
      <b/>
      <sz val="10"/>
      <color theme="1"/>
      <name val="Calibri"/>
      <family val="2"/>
      <scheme val="minor"/>
    </font>
    <font>
      <sz val="8"/>
      <name val="Calibri"/>
      <family val="2"/>
      <scheme val="minor"/>
    </font>
    <font>
      <b/>
      <sz val="11"/>
      <color theme="1"/>
      <name val="Calibri (Cuerpo)"/>
    </font>
  </fonts>
  <fills count="8">
    <fill>
      <patternFill patternType="none"/>
    </fill>
    <fill>
      <patternFill patternType="gray125"/>
    </fill>
    <fill>
      <patternFill patternType="solid">
        <fgColor rgb="FF9FD3F3"/>
        <bgColor indexed="64"/>
      </patternFill>
    </fill>
    <fill>
      <patternFill patternType="solid">
        <fgColor rgb="FF1983C5"/>
        <bgColor indexed="64"/>
      </patternFill>
    </fill>
    <fill>
      <patternFill patternType="solid">
        <fgColor theme="0"/>
        <bgColor indexed="64"/>
      </patternFill>
    </fill>
    <fill>
      <patternFill patternType="solid">
        <fgColor theme="9" tint="0.39997558519241921"/>
        <bgColor indexed="64"/>
      </patternFill>
    </fill>
    <fill>
      <patternFill patternType="solid">
        <fgColor rgb="FF1F497D"/>
        <bgColor rgb="FF000000"/>
      </patternFill>
    </fill>
    <fill>
      <patternFill patternType="solid">
        <fgColor rgb="FFFFFFFF"/>
        <bgColor rgb="FF000000"/>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ck">
        <color rgb="FFC8BEB4"/>
      </top>
      <bottom/>
      <diagonal/>
    </border>
    <border>
      <left/>
      <right/>
      <top/>
      <bottom style="thick">
        <color rgb="FFC8BEB4"/>
      </bottom>
      <diagonal/>
    </border>
    <border>
      <left/>
      <right style="thin">
        <color rgb="FFD9D9D9"/>
      </right>
      <top style="thick">
        <color rgb="FFC8BEB4"/>
      </top>
      <bottom/>
      <diagonal/>
    </border>
    <border>
      <left/>
      <right style="thin">
        <color rgb="FFD9D9D9"/>
      </right>
      <top/>
      <bottom/>
      <diagonal/>
    </border>
    <border>
      <left/>
      <right style="thin">
        <color rgb="FFD9D9D9"/>
      </right>
      <top/>
      <bottom style="thick">
        <color rgb="FFC8BEB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0" fontId="7" fillId="0" borderId="0"/>
    <xf numFmtId="0" fontId="8" fillId="0" borderId="0" applyNumberFormat="0" applyFill="0" applyBorder="0" applyAlignment="0" applyProtection="0"/>
    <xf numFmtId="43" fontId="7" fillId="0" borderId="0" applyFont="0" applyFill="0" applyBorder="0" applyAlignment="0" applyProtection="0"/>
  </cellStyleXfs>
  <cellXfs count="120">
    <xf numFmtId="0" fontId="0" fillId="0" borderId="0" xfId="0"/>
    <xf numFmtId="0" fontId="1" fillId="0" borderId="1" xfId="0" applyFont="1" applyBorder="1" applyAlignment="1">
      <alignment vertical="center" wrapText="1"/>
    </xf>
    <xf numFmtId="0" fontId="0" fillId="0" borderId="0" xfId="0" applyAlignment="1">
      <alignment wrapText="1"/>
    </xf>
    <xf numFmtId="0" fontId="0" fillId="0" borderId="0" xfId="0" applyAlignment="1">
      <alignment vertical="top" wrapText="1"/>
    </xf>
    <xf numFmtId="0" fontId="1" fillId="0" borderId="0" xfId="0" applyFont="1" applyAlignment="1">
      <alignment horizontal="left" vertical="center" wrapText="1"/>
    </xf>
    <xf numFmtId="0" fontId="1" fillId="0" borderId="0" xfId="0" applyFont="1" applyAlignment="1">
      <alignment vertical="center" wrapText="1"/>
    </xf>
    <xf numFmtId="0" fontId="4" fillId="0" borderId="1" xfId="0" applyFont="1" applyBorder="1" applyAlignment="1">
      <alignment vertical="center" wrapText="1"/>
    </xf>
    <xf numFmtId="0" fontId="5" fillId="0" borderId="1" xfId="0" applyFont="1" applyBorder="1" applyAlignment="1">
      <alignment vertical="center" wrapText="1"/>
    </xf>
    <xf numFmtId="0" fontId="0" fillId="0" borderId="0" xfId="0" applyAlignment="1">
      <alignment vertical="center" wrapText="1"/>
    </xf>
    <xf numFmtId="0" fontId="3" fillId="0" borderId="4" xfId="0" applyFont="1" applyBorder="1" applyAlignment="1">
      <alignment horizontal="center" vertical="center" wrapText="1"/>
    </xf>
    <xf numFmtId="0" fontId="3" fillId="0" borderId="0" xfId="0" applyFont="1" applyAlignment="1">
      <alignment vertical="center" wrapText="1"/>
    </xf>
    <xf numFmtId="0" fontId="1" fillId="4" borderId="1" xfId="0" applyFont="1" applyFill="1" applyBorder="1" applyAlignment="1">
      <alignment vertical="center" wrapText="1"/>
    </xf>
    <xf numFmtId="0" fontId="0" fillId="4" borderId="0" xfId="0" applyFill="1" applyAlignment="1">
      <alignment vertical="center" wrapText="1"/>
    </xf>
    <xf numFmtId="0" fontId="0" fillId="4" borderId="0" xfId="0" applyFill="1"/>
    <xf numFmtId="0" fontId="1" fillId="4" borderId="1" xfId="0" applyFont="1" applyFill="1" applyBorder="1" applyAlignment="1">
      <alignment vertical="top" wrapText="1"/>
    </xf>
    <xf numFmtId="0" fontId="0" fillId="4" borderId="0" xfId="0" applyFill="1" applyAlignment="1">
      <alignment vertical="top" wrapText="1"/>
    </xf>
    <xf numFmtId="0" fontId="1" fillId="0" borderId="1" xfId="0" applyFont="1" applyBorder="1" applyAlignment="1">
      <alignment horizontal="left" wrapText="1"/>
    </xf>
    <xf numFmtId="0" fontId="0" fillId="0" borderId="0" xfId="0" applyAlignment="1">
      <alignment horizontal="left" vertical="center" wrapText="1"/>
    </xf>
    <xf numFmtId="0" fontId="1" fillId="4" borderId="0" xfId="0" applyFont="1" applyFill="1" applyAlignment="1">
      <alignment vertical="center" wrapText="1"/>
    </xf>
    <xf numFmtId="0" fontId="0" fillId="4" borderId="0" xfId="0" applyFill="1" applyAlignment="1">
      <alignment horizontal="left" vertical="center" wrapText="1"/>
    </xf>
    <xf numFmtId="0" fontId="3" fillId="0" borderId="0" xfId="0" applyFont="1" applyAlignment="1">
      <alignment horizontal="center"/>
    </xf>
    <xf numFmtId="0" fontId="9" fillId="0" borderId="0" xfId="0" applyFont="1"/>
    <xf numFmtId="164" fontId="10" fillId="5" borderId="1" xfId="0" applyNumberFormat="1" applyFont="1" applyFill="1" applyBorder="1" applyAlignment="1">
      <alignment horizontal="center" vertical="center"/>
    </xf>
    <xf numFmtId="164" fontId="10" fillId="5" borderId="1" xfId="0" applyNumberFormat="1" applyFont="1" applyFill="1" applyBorder="1" applyAlignment="1">
      <alignment horizontal="center" vertical="center" wrapText="1"/>
    </xf>
    <xf numFmtId="0" fontId="10" fillId="0" borderId="0" xfId="3" applyNumberFormat="1" applyFont="1" applyFill="1" applyBorder="1" applyAlignment="1">
      <alignment horizontal="center"/>
    </xf>
    <xf numFmtId="164" fontId="10" fillId="0" borderId="0" xfId="3" applyNumberFormat="1" applyFont="1" applyFill="1" applyBorder="1"/>
    <xf numFmtId="0" fontId="10" fillId="0" borderId="0" xfId="0" applyFont="1" applyAlignment="1">
      <alignment horizontal="center"/>
    </xf>
    <xf numFmtId="164" fontId="10" fillId="0" borderId="8" xfId="3" applyNumberFormat="1" applyFont="1" applyFill="1" applyBorder="1"/>
    <xf numFmtId="164" fontId="10" fillId="5" borderId="1" xfId="3" applyNumberFormat="1" applyFont="1" applyFill="1" applyBorder="1" applyAlignment="1">
      <alignment horizontal="right"/>
    </xf>
    <xf numFmtId="164" fontId="10" fillId="5" borderId="1" xfId="3" applyNumberFormat="1" applyFont="1" applyFill="1" applyBorder="1" applyAlignment="1">
      <alignment horizontal="left"/>
    </xf>
    <xf numFmtId="0" fontId="10" fillId="0" borderId="0" xfId="0" applyFont="1"/>
    <xf numFmtId="0" fontId="10" fillId="5" borderId="1" xfId="0" applyFont="1" applyFill="1" applyBorder="1" applyAlignment="1">
      <alignment horizontal="right"/>
    </xf>
    <xf numFmtId="165" fontId="10" fillId="5" borderId="1" xfId="3" applyNumberFormat="1" applyFont="1" applyFill="1" applyBorder="1"/>
    <xf numFmtId="165" fontId="10" fillId="5" borderId="1" xfId="0" applyNumberFormat="1" applyFont="1" applyFill="1" applyBorder="1"/>
    <xf numFmtId="0" fontId="12" fillId="0" borderId="0" xfId="0" applyFont="1"/>
    <xf numFmtId="164" fontId="14" fillId="0" borderId="0" xfId="0" applyNumberFormat="1" applyFont="1" applyAlignment="1">
      <alignment horizontal="center" vertical="center" textRotation="90" wrapText="1"/>
    </xf>
    <xf numFmtId="164" fontId="14" fillId="0" borderId="0" xfId="0" applyNumberFormat="1" applyFont="1" applyAlignment="1">
      <alignment horizontal="center" vertical="center"/>
    </xf>
    <xf numFmtId="164" fontId="15" fillId="0" borderId="0" xfId="0" applyNumberFormat="1" applyFont="1" applyAlignment="1">
      <alignment horizontal="center" vertical="center" wrapText="1"/>
    </xf>
    <xf numFmtId="0" fontId="14" fillId="0" borderId="8" xfId="0" applyFont="1" applyBorder="1" applyAlignment="1">
      <alignment horizontal="center"/>
    </xf>
    <xf numFmtId="164" fontId="15" fillId="0" borderId="8" xfId="3" applyNumberFormat="1" applyFont="1" applyFill="1" applyBorder="1"/>
    <xf numFmtId="0" fontId="14" fillId="0" borderId="0" xfId="0" applyFont="1" applyAlignment="1">
      <alignment horizontal="center"/>
    </xf>
    <xf numFmtId="164" fontId="15" fillId="0" borderId="0" xfId="3" applyNumberFormat="1" applyFont="1" applyFill="1" applyBorder="1"/>
    <xf numFmtId="0" fontId="14" fillId="0" borderId="9" xfId="0" applyFont="1" applyBorder="1" applyAlignment="1">
      <alignment horizontal="center"/>
    </xf>
    <xf numFmtId="164" fontId="15" fillId="0" borderId="9" xfId="3" applyNumberFormat="1" applyFont="1" applyFill="1" applyBorder="1"/>
    <xf numFmtId="164" fontId="15" fillId="0" borderId="0" xfId="0" applyNumberFormat="1" applyFont="1"/>
    <xf numFmtId="0" fontId="14" fillId="7" borderId="10" xfId="0" applyFont="1" applyFill="1" applyBorder="1"/>
    <xf numFmtId="0" fontId="14" fillId="7" borderId="11" xfId="0" applyFont="1" applyFill="1" applyBorder="1"/>
    <xf numFmtId="0" fontId="14" fillId="7" borderId="11" xfId="0" applyFont="1" applyFill="1" applyBorder="1" applyAlignment="1">
      <alignment horizontal="center"/>
    </xf>
    <xf numFmtId="0" fontId="14" fillId="7" borderId="12" xfId="0" applyFont="1" applyFill="1" applyBorder="1" applyAlignment="1">
      <alignment horizontal="center"/>
    </xf>
    <xf numFmtId="0" fontId="12" fillId="0" borderId="8" xfId="0" applyFont="1" applyBorder="1"/>
    <xf numFmtId="0" fontId="16" fillId="0" borderId="0" xfId="0" applyFont="1"/>
    <xf numFmtId="0" fontId="18" fillId="0" borderId="0" xfId="0" applyFont="1" applyAlignment="1">
      <alignment horizontal="left" vertical="center" indent="15"/>
    </xf>
    <xf numFmtId="0" fontId="1" fillId="0" borderId="0" xfId="0" applyFont="1"/>
    <xf numFmtId="0" fontId="10" fillId="5" borderId="1" xfId="0" applyFont="1" applyFill="1" applyBorder="1" applyAlignment="1">
      <alignment horizontal="right" wrapText="1"/>
    </xf>
    <xf numFmtId="164" fontId="10" fillId="0" borderId="0" xfId="0" applyNumberFormat="1" applyFont="1" applyAlignment="1">
      <alignment horizontal="center" vertical="center" wrapText="1"/>
    </xf>
    <xf numFmtId="0" fontId="1" fillId="0" borderId="0" xfId="0" applyFont="1" applyAlignment="1">
      <alignment horizontal="left"/>
    </xf>
    <xf numFmtId="43" fontId="6" fillId="0" borderId="0" xfId="3" applyFont="1"/>
    <xf numFmtId="43" fontId="20" fillId="0" borderId="0" xfId="3" applyFont="1" applyAlignment="1">
      <alignment horizontal="left"/>
    </xf>
    <xf numFmtId="164" fontId="6" fillId="0" borderId="0" xfId="3" applyNumberFormat="1" applyFont="1" applyAlignment="1">
      <alignment horizontal="left"/>
    </xf>
    <xf numFmtId="164" fontId="20" fillId="0" borderId="0" xfId="3" applyNumberFormat="1" applyFont="1" applyFill="1" applyAlignment="1">
      <alignment horizontal="left"/>
    </xf>
    <xf numFmtId="164" fontId="21" fillId="0" borderId="0" xfId="0" applyNumberFormat="1" applyFont="1" applyAlignment="1">
      <alignment horizontal="left"/>
    </xf>
    <xf numFmtId="43" fontId="20" fillId="0" borderId="0" xfId="3" applyFont="1" applyFill="1" applyAlignment="1">
      <alignment horizontal="left"/>
    </xf>
    <xf numFmtId="43" fontId="6" fillId="0" borderId="0" xfId="3" applyFont="1" applyFill="1"/>
    <xf numFmtId="164" fontId="6" fillId="0" borderId="0" xfId="3" applyNumberFormat="1" applyFont="1"/>
    <xf numFmtId="164" fontId="6" fillId="0" borderId="0" xfId="3" applyNumberFormat="1" applyFont="1" applyFill="1"/>
    <xf numFmtId="0" fontId="9" fillId="0" borderId="0" xfId="0" applyFont="1" applyAlignment="1">
      <alignment vertical="top"/>
    </xf>
    <xf numFmtId="0" fontId="9" fillId="0" borderId="0" xfId="0" applyFont="1" applyAlignment="1">
      <alignment vertical="top" wrapText="1"/>
    </xf>
    <xf numFmtId="0" fontId="22" fillId="0" borderId="0" xfId="0" applyFont="1" applyAlignment="1">
      <alignment vertical="top" wrapText="1"/>
    </xf>
    <xf numFmtId="0" fontId="9" fillId="4" borderId="0" xfId="0" applyFont="1" applyFill="1" applyAlignment="1">
      <alignment vertical="top" wrapText="1"/>
    </xf>
    <xf numFmtId="0" fontId="9" fillId="0" borderId="0" xfId="0" applyFont="1" applyAlignment="1">
      <alignment vertical="center"/>
    </xf>
    <xf numFmtId="164" fontId="15" fillId="5" borderId="0" xfId="0" applyNumberFormat="1" applyFont="1" applyFill="1" applyAlignment="1">
      <alignment horizontal="center" vertical="center" wrapText="1"/>
    </xf>
    <xf numFmtId="0" fontId="25" fillId="0" borderId="8" xfId="0" applyFont="1" applyBorder="1" applyAlignment="1">
      <alignment horizontal="right"/>
    </xf>
    <xf numFmtId="164" fontId="6" fillId="0" borderId="8" xfId="3" applyNumberFormat="1" applyFont="1" applyFill="1" applyBorder="1"/>
    <xf numFmtId="0" fontId="26" fillId="0" borderId="0" xfId="0" applyFont="1" applyAlignment="1">
      <alignment horizontal="right"/>
    </xf>
    <xf numFmtId="164" fontId="20" fillId="0" borderId="0" xfId="3" applyNumberFormat="1" applyFont="1" applyFill="1" applyBorder="1"/>
    <xf numFmtId="165" fontId="10" fillId="5" borderId="0" xfId="0" applyNumberFormat="1" applyFont="1" applyFill="1"/>
    <xf numFmtId="0" fontId="10" fillId="0" borderId="1" xfId="0" applyFont="1" applyBorder="1" applyAlignment="1">
      <alignment horizontal="right"/>
    </xf>
    <xf numFmtId="165" fontId="10" fillId="0" borderId="0" xfId="0" applyNumberFormat="1" applyFont="1"/>
    <xf numFmtId="0" fontId="10" fillId="0" borderId="0" xfId="0" applyFont="1" applyAlignment="1">
      <alignment horizontal="right" wrapText="1"/>
    </xf>
    <xf numFmtId="0" fontId="1" fillId="0" borderId="0" xfId="0" applyFont="1" applyAlignment="1">
      <alignment wrapText="1"/>
    </xf>
    <xf numFmtId="0" fontId="0" fillId="0" borderId="2" xfId="0" applyBorder="1" applyAlignment="1">
      <alignment horizontal="left" vertical="top" wrapText="1"/>
    </xf>
    <xf numFmtId="0" fontId="0" fillId="0" borderId="5" xfId="0" applyBorder="1" applyAlignment="1">
      <alignment horizontal="left" vertical="top" wrapText="1"/>
    </xf>
    <xf numFmtId="0" fontId="0" fillId="0" borderId="3" xfId="0" applyBorder="1" applyAlignment="1">
      <alignment horizontal="left" vertical="top" wrapText="1"/>
    </xf>
    <xf numFmtId="0" fontId="19" fillId="0" borderId="2" xfId="0" applyFont="1" applyBorder="1" applyAlignment="1">
      <alignment horizontal="left" vertical="top" wrapText="1"/>
    </xf>
    <xf numFmtId="0" fontId="3" fillId="3" borderId="0" xfId="0" applyFont="1" applyFill="1" applyAlignment="1">
      <alignment horizontal="center" vertical="center" wrapText="1"/>
    </xf>
    <xf numFmtId="0" fontId="0" fillId="0" borderId="1" xfId="0" applyBorder="1" applyAlignment="1">
      <alignment horizontal="left" vertical="center" wrapText="1"/>
    </xf>
    <xf numFmtId="0" fontId="1" fillId="0" borderId="2" xfId="0" applyFont="1" applyBorder="1" applyAlignment="1">
      <alignment horizontal="left" vertical="top" wrapText="1"/>
    </xf>
    <xf numFmtId="0" fontId="1" fillId="0" borderId="5" xfId="0" applyFont="1" applyBorder="1" applyAlignment="1">
      <alignment horizontal="left" vertical="top" wrapText="1"/>
    </xf>
    <xf numFmtId="0" fontId="1" fillId="0" borderId="3" xfId="0" applyFont="1" applyBorder="1" applyAlignment="1">
      <alignment horizontal="left" vertical="top" wrapText="1"/>
    </xf>
    <xf numFmtId="0" fontId="0" fillId="4" borderId="2" xfId="0" applyFill="1" applyBorder="1" applyAlignment="1">
      <alignment horizontal="center" vertical="top" wrapText="1"/>
    </xf>
    <xf numFmtId="0" fontId="0" fillId="4" borderId="5" xfId="0" applyFill="1" applyBorder="1" applyAlignment="1">
      <alignment horizontal="center" vertical="top" wrapText="1"/>
    </xf>
    <xf numFmtId="0" fontId="0" fillId="4" borderId="3" xfId="0" applyFill="1" applyBorder="1" applyAlignment="1">
      <alignment horizontal="center" vertical="top" wrapText="1"/>
    </xf>
    <xf numFmtId="0" fontId="0" fillId="0" borderId="0" xfId="0" applyAlignment="1">
      <alignment vertical="center" wrapText="1"/>
    </xf>
    <xf numFmtId="0" fontId="8" fillId="0" borderId="1" xfId="2" applyBorder="1" applyAlignment="1">
      <alignment horizontal="left" vertical="center" wrapText="1"/>
    </xf>
    <xf numFmtId="3" fontId="0" fillId="0" borderId="1" xfId="0" applyNumberFormat="1" applyBorder="1" applyAlignment="1">
      <alignment horizontal="left" vertical="center" wrapText="1"/>
    </xf>
    <xf numFmtId="0" fontId="4" fillId="2" borderId="0" xfId="0" applyFont="1" applyFill="1" applyAlignment="1">
      <alignment horizontal="center" vertical="center" wrapText="1"/>
    </xf>
    <xf numFmtId="0" fontId="3" fillId="3" borderId="0" xfId="0" applyFont="1" applyFill="1" applyAlignment="1">
      <alignment horizontal="center"/>
    </xf>
    <xf numFmtId="0" fontId="3" fillId="0" borderId="4" xfId="0" applyFont="1" applyBorder="1" applyAlignment="1">
      <alignment horizontal="center"/>
    </xf>
    <xf numFmtId="0" fontId="0" fillId="0" borderId="1" xfId="0" applyBorder="1" applyAlignment="1">
      <alignment vertical="top" wrapText="1"/>
    </xf>
    <xf numFmtId="0" fontId="0" fillId="0" borderId="1" xfId="0" applyBorder="1" applyAlignment="1">
      <alignment horizontal="left" vertical="top" wrapText="1"/>
    </xf>
    <xf numFmtId="0" fontId="23" fillId="0" borderId="7" xfId="0" applyFont="1" applyBorder="1" applyAlignment="1">
      <alignment horizontal="left" vertical="center" wrapText="1"/>
    </xf>
    <xf numFmtId="0" fontId="0" fillId="4" borderId="1" xfId="0" applyFill="1" applyBorder="1" applyAlignment="1">
      <alignment horizontal="left" vertical="center" wrapText="1"/>
    </xf>
    <xf numFmtId="0" fontId="0" fillId="0" borderId="1" xfId="0" applyBorder="1" applyAlignment="1">
      <alignment horizontal="left" wrapText="1"/>
    </xf>
    <xf numFmtId="0" fontId="0" fillId="0" borderId="1" xfId="0" applyBorder="1" applyAlignment="1">
      <alignment horizontal="left"/>
    </xf>
    <xf numFmtId="0" fontId="6" fillId="0" borderId="4" xfId="0" applyFont="1" applyBorder="1" applyAlignment="1">
      <alignment horizontal="left" vertical="top" wrapText="1"/>
    </xf>
    <xf numFmtId="0" fontId="1" fillId="0" borderId="0" xfId="0" applyFont="1" applyAlignment="1">
      <alignment horizontal="left" wrapText="1"/>
    </xf>
    <xf numFmtId="0" fontId="14" fillId="0" borderId="8" xfId="0" applyFont="1" applyBorder="1" applyAlignment="1">
      <alignment horizontal="center" vertical="center" textRotation="90"/>
    </xf>
    <xf numFmtId="0" fontId="14" fillId="0" borderId="0" xfId="0" applyFont="1" applyAlignment="1">
      <alignment horizontal="center" vertical="center" textRotation="90"/>
    </xf>
    <xf numFmtId="0" fontId="14" fillId="0" borderId="9" xfId="0" applyFont="1" applyBorder="1" applyAlignment="1">
      <alignment horizontal="center" vertical="center" textRotation="90"/>
    </xf>
    <xf numFmtId="0" fontId="11" fillId="0" borderId="6" xfId="0" applyFont="1" applyBorder="1" applyAlignment="1">
      <alignment horizontal="center" vertical="justify"/>
    </xf>
    <xf numFmtId="0" fontId="12" fillId="0" borderId="0" xfId="0" applyFont="1" applyAlignment="1">
      <alignment horizontal="center" vertical="justify"/>
    </xf>
    <xf numFmtId="0" fontId="17" fillId="0" borderId="13" xfId="0" applyFont="1" applyBorder="1" applyAlignment="1">
      <alignment horizontal="left" vertical="justify" wrapText="1"/>
    </xf>
    <xf numFmtId="0" fontId="17" fillId="0" borderId="4" xfId="0" applyFont="1" applyBorder="1" applyAlignment="1">
      <alignment horizontal="left" vertical="justify" wrapText="1"/>
    </xf>
    <xf numFmtId="0" fontId="17" fillId="0" borderId="14" xfId="0" applyFont="1" applyBorder="1" applyAlignment="1">
      <alignment horizontal="left" vertical="justify" wrapText="1"/>
    </xf>
    <xf numFmtId="0" fontId="17" fillId="0" borderId="15" xfId="0" applyFont="1" applyBorder="1" applyAlignment="1">
      <alignment horizontal="left" vertical="justify" wrapText="1"/>
    </xf>
    <xf numFmtId="0" fontId="17" fillId="0" borderId="6" xfId="0" applyFont="1" applyBorder="1" applyAlignment="1">
      <alignment horizontal="left" vertical="justify" wrapText="1"/>
    </xf>
    <xf numFmtId="0" fontId="17" fillId="0" borderId="16" xfId="0" applyFont="1" applyBorder="1" applyAlignment="1">
      <alignment horizontal="left" vertical="justify" wrapText="1"/>
    </xf>
    <xf numFmtId="0" fontId="1" fillId="0" borderId="0" xfId="0" applyFont="1" applyAlignment="1">
      <alignment horizontal="center" wrapText="1"/>
    </xf>
    <xf numFmtId="164" fontId="13" fillId="6" borderId="0" xfId="0" applyNumberFormat="1" applyFont="1" applyFill="1" applyAlignment="1">
      <alignment horizontal="center" vertical="center"/>
    </xf>
    <xf numFmtId="0" fontId="1" fillId="0" borderId="0" xfId="0" applyFont="1" applyAlignment="1">
      <alignment horizontal="center" vertical="justify" wrapText="1"/>
    </xf>
  </cellXfs>
  <cellStyles count="4">
    <cellStyle name="Hipervínculo" xfId="2" builtinId="8"/>
    <cellStyle name="Millares" xfId="3" builtinId="3"/>
    <cellStyle name="Normal" xfId="0" builtinId="0"/>
    <cellStyle name="Normal 2" xfId="1" xr:uid="{00000000-0005-0000-0000-000003000000}"/>
  </cellStyles>
  <dxfs count="0"/>
  <tableStyles count="0" defaultTableStyle="TableStyleMedium2" defaultPivotStyle="PivotStyleLight16"/>
  <colors>
    <mruColors>
      <color rgb="FF9FD3F3"/>
      <color rgb="FFA4EEE5"/>
      <color rgb="FF1983C5"/>
      <color rgb="FF2FA0E5"/>
      <color rgb="FF188275"/>
      <color rgb="FF93D6FF"/>
      <color rgb="FF5FC2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'BIOSE 2.3'!$H$35</c:f>
              <c:strCache>
                <c:ptCount val="1"/>
                <c:pt idx="0">
                  <c:v> Actual emissions and removals </c:v>
                </c:pt>
              </c:strCache>
            </c:strRef>
          </c:tx>
          <c:spPr>
            <a:ln w="28575" cap="rnd">
              <a:solidFill>
                <a:schemeClr val="accent1"/>
              </a:solidFill>
              <a:round/>
            </a:ln>
            <a:effectLst/>
          </c:spPr>
          <c:marker>
            <c:symbol val="none"/>
          </c:marker>
          <c:xVal>
            <c:numRef>
              <c:f>'BIOSE 2.3'!$C$36:$C$71</c:f>
              <c:numCache>
                <c:formatCode>General</c:formatCode>
                <c:ptCount val="36"/>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pt idx="32">
                  <c:v>2018</c:v>
                </c:pt>
                <c:pt idx="33">
                  <c:v>2019</c:v>
                </c:pt>
                <c:pt idx="34">
                  <c:v>2020</c:v>
                </c:pt>
                <c:pt idx="35">
                  <c:v>2021</c:v>
                </c:pt>
              </c:numCache>
            </c:numRef>
          </c:xVal>
          <c:yVal>
            <c:numRef>
              <c:f>'BIOSE 2.3'!$H$36:$H$71</c:f>
              <c:numCache>
                <c:formatCode>_(* #,##0_);_(* \(#,##0\);_(* "-"??_);_(@_)</c:formatCode>
                <c:ptCount val="36"/>
                <c:pt idx="0">
                  <c:v>22634408.031662598</c:v>
                </c:pt>
                <c:pt idx="1">
                  <c:v>22160113.154981863</c:v>
                </c:pt>
                <c:pt idx="2">
                  <c:v>21698540.673688989</c:v>
                </c:pt>
                <c:pt idx="3">
                  <c:v>21249403.37151197</c:v>
                </c:pt>
                <c:pt idx="4">
                  <c:v>20812454.23292255</c:v>
                </c:pt>
                <c:pt idx="5">
                  <c:v>20387514.897797957</c:v>
                </c:pt>
                <c:pt idx="6">
                  <c:v>7101865.0782611482</c:v>
                </c:pt>
                <c:pt idx="7">
                  <c:v>7060863.8555189054</c:v>
                </c:pt>
                <c:pt idx="8">
                  <c:v>7018102.803361455</c:v>
                </c:pt>
                <c:pt idx="9">
                  <c:v>6973830.858630077</c:v>
                </c:pt>
                <c:pt idx="10">
                  <c:v>6929034.6434526332</c:v>
                </c:pt>
                <c:pt idx="11">
                  <c:v>6883820.657258248</c:v>
                </c:pt>
                <c:pt idx="12">
                  <c:v>11875397.244040268</c:v>
                </c:pt>
                <c:pt idx="13">
                  <c:v>11836302.523774937</c:v>
                </c:pt>
                <c:pt idx="14">
                  <c:v>11788163.900311694</c:v>
                </c:pt>
                <c:pt idx="15">
                  <c:v>1379369.8482557936</c:v>
                </c:pt>
                <c:pt idx="16">
                  <c:v>1533992.2909567906</c:v>
                </c:pt>
                <c:pt idx="17">
                  <c:v>1679821.6076135887</c:v>
                </c:pt>
                <c:pt idx="18">
                  <c:v>1817289.0366256423</c:v>
                </c:pt>
                <c:pt idx="19">
                  <c:v>1948278.6017348766</c:v>
                </c:pt>
                <c:pt idx="20">
                  <c:v>2072927.6903158957</c:v>
                </c:pt>
                <c:pt idx="21">
                  <c:v>2191319.806347941</c:v>
                </c:pt>
                <c:pt idx="22">
                  <c:v>826997.068881304</c:v>
                </c:pt>
                <c:pt idx="23">
                  <c:v>913390.3146713227</c:v>
                </c:pt>
                <c:pt idx="24">
                  <c:v>992337.68188855052</c:v>
                </c:pt>
                <c:pt idx="25">
                  <c:v>1063856.1994913938</c:v>
                </c:pt>
                <c:pt idx="26">
                  <c:v>2079413.9889844125</c:v>
                </c:pt>
                <c:pt idx="27">
                  <c:v>1768745.0316035189</c:v>
                </c:pt>
                <c:pt idx="28">
                  <c:v>-3124083.7976951213</c:v>
                </c:pt>
                <c:pt idx="29">
                  <c:v>-2940345.076473543</c:v>
                </c:pt>
                <c:pt idx="30">
                  <c:v>-5029769.4257177394</c:v>
                </c:pt>
                <c:pt idx="31">
                  <c:v>-4803078.0080075264</c:v>
                </c:pt>
                <c:pt idx="32">
                  <c:v>-4633048.2821482187</c:v>
                </c:pt>
                <c:pt idx="33">
                  <c:v>-4430617.4337328272</c:v>
                </c:pt>
                <c:pt idx="34">
                  <c:v>-4654056.0105272401</c:v>
                </c:pt>
                <c:pt idx="35">
                  <c:v>-4453252.4085408421</c:v>
                </c:pt>
              </c:numCache>
            </c:numRef>
          </c:yVal>
          <c:smooth val="0"/>
          <c:extLst>
            <c:ext xmlns:c16="http://schemas.microsoft.com/office/drawing/2014/chart" uri="{C3380CC4-5D6E-409C-BE32-E72D297353CC}">
              <c16:uniqueId val="{00000000-DD98-405C-8201-F1D17A69ADC0}"/>
            </c:ext>
          </c:extLst>
        </c:ser>
        <c:ser>
          <c:idx val="1"/>
          <c:order val="1"/>
          <c:tx>
            <c:strRef>
              <c:f>'BIOSE 2.3'!$I$35</c:f>
              <c:strCache>
                <c:ptCount val="1"/>
                <c:pt idx="0">
                  <c:v> Reference level for  2010 - 2025 </c:v>
                </c:pt>
              </c:strCache>
            </c:strRef>
          </c:tx>
          <c:spPr>
            <a:ln w="19050" cap="rnd">
              <a:solidFill>
                <a:schemeClr val="accent6"/>
              </a:solidFill>
              <a:prstDash val="dash"/>
              <a:round/>
            </a:ln>
            <a:effectLst/>
          </c:spPr>
          <c:marker>
            <c:symbol val="none"/>
          </c:marker>
          <c:xVal>
            <c:numRef>
              <c:f>'BIOSE 2.3'!$C$36:$C$75</c:f>
              <c:numCache>
                <c:formatCode>General</c:formatCode>
                <c:ptCount val="40"/>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pt idx="32">
                  <c:v>2018</c:v>
                </c:pt>
                <c:pt idx="33">
                  <c:v>2019</c:v>
                </c:pt>
                <c:pt idx="34">
                  <c:v>2020</c:v>
                </c:pt>
                <c:pt idx="35">
                  <c:v>2021</c:v>
                </c:pt>
                <c:pt idx="36">
                  <c:v>2022</c:v>
                </c:pt>
                <c:pt idx="37">
                  <c:v>2023</c:v>
                </c:pt>
                <c:pt idx="38">
                  <c:v>2024</c:v>
                </c:pt>
                <c:pt idx="39">
                  <c:v>2025</c:v>
                </c:pt>
              </c:numCache>
            </c:numRef>
          </c:xVal>
          <c:yVal>
            <c:numRef>
              <c:f>'BIOSE 2.3'!$I$36:$I$75</c:f>
              <c:numCache>
                <c:formatCode>_(* #,##0.00_);_(* \(#,##0.00\);_(* "-"??_);_(@_)</c:formatCode>
                <c:ptCount val="40"/>
                <c:pt idx="24" formatCode="_(* #,##0_);_(* \(#,##0\);_(* &quot;-&quot;??_);_(@_)">
                  <c:v>4365159.2762144841</c:v>
                </c:pt>
                <c:pt idx="25" formatCode="_(* #,##0_);_(* \(#,##0\);_(* &quot;-&quot;??_);_(@_)">
                  <c:v>4365159.2762144841</c:v>
                </c:pt>
                <c:pt idx="26" formatCode="_(* #,##0_);_(* \(#,##0\);_(* &quot;-&quot;??_);_(@_)">
                  <c:v>4365159.2762144841</c:v>
                </c:pt>
                <c:pt idx="27" formatCode="_(* #,##0_);_(* \(#,##0\);_(* &quot;-&quot;??_);_(@_)">
                  <c:v>4365159.2762144841</c:v>
                </c:pt>
                <c:pt idx="28" formatCode="_(* #,##0_);_(* \(#,##0\);_(* &quot;-&quot;??_);_(@_)">
                  <c:v>4365159.2762144841</c:v>
                </c:pt>
                <c:pt idx="29" formatCode="_(* #,##0_);_(* \(#,##0\);_(* &quot;-&quot;??_);_(@_)">
                  <c:v>4365159.2762144841</c:v>
                </c:pt>
                <c:pt idx="30" formatCode="_(* #,##0_);_(* \(#,##0\);_(* &quot;-&quot;??_);_(@_)">
                  <c:v>4365159.2762144841</c:v>
                </c:pt>
                <c:pt idx="31" formatCode="_(* #,##0_);_(* \(#,##0\);_(* &quot;-&quot;??_);_(@_)">
                  <c:v>4365159.2762144841</c:v>
                </c:pt>
                <c:pt idx="32" formatCode="_(* #,##0_);_(* \(#,##0\);_(* &quot;-&quot;??_);_(@_)">
                  <c:v>4365159.2762144841</c:v>
                </c:pt>
                <c:pt idx="33" formatCode="_(* #,##0_);_(* \(#,##0\);_(* &quot;-&quot;??_);_(@_)">
                  <c:v>4365159.2762144841</c:v>
                </c:pt>
                <c:pt idx="34" formatCode="_(* #,##0_);_(* \(#,##0\);_(* &quot;-&quot;??_);_(@_)">
                  <c:v>4365159.2762144841</c:v>
                </c:pt>
                <c:pt idx="35" formatCode="_(* #,##0_);_(* \(#,##0\);_(* &quot;-&quot;??_);_(@_)">
                  <c:v>4365159.2762144841</c:v>
                </c:pt>
                <c:pt idx="36" formatCode="_(* #,##0_);_(* \(#,##0\);_(* &quot;-&quot;??_);_(@_)">
                  <c:v>4365159.2762144841</c:v>
                </c:pt>
                <c:pt idx="37" formatCode="_(* #,##0_);_(* \(#,##0\);_(* &quot;-&quot;??_);_(@_)">
                  <c:v>4365159.2762144841</c:v>
                </c:pt>
                <c:pt idx="38" formatCode="_(* #,##0_);_(* \(#,##0\);_(* &quot;-&quot;??_);_(@_)">
                  <c:v>4365159.2762144841</c:v>
                </c:pt>
                <c:pt idx="39" formatCode="_(* #,##0_);_(* \(#,##0\);_(* &quot;-&quot;??_);_(@_)">
                  <c:v>4365159.2762144841</c:v>
                </c:pt>
              </c:numCache>
            </c:numRef>
          </c:yVal>
          <c:smooth val="0"/>
          <c:extLst>
            <c:ext xmlns:c16="http://schemas.microsoft.com/office/drawing/2014/chart" uri="{C3380CC4-5D6E-409C-BE32-E72D297353CC}">
              <c16:uniqueId val="{00000001-DD98-405C-8201-F1D17A69ADC0}"/>
            </c:ext>
          </c:extLst>
        </c:ser>
        <c:ser>
          <c:idx val="2"/>
          <c:order val="2"/>
          <c:tx>
            <c:strRef>
              <c:f>'BIOSE 2.3'!$J$35</c:f>
              <c:strCache>
                <c:ptCount val="1"/>
                <c:pt idx="0">
                  <c:v> Reference level for 1997 - 2009 </c:v>
                </c:pt>
              </c:strCache>
            </c:strRef>
          </c:tx>
          <c:spPr>
            <a:ln w="19050" cap="rnd">
              <a:solidFill>
                <a:schemeClr val="accent2"/>
              </a:solidFill>
              <a:prstDash val="dash"/>
              <a:round/>
            </a:ln>
            <a:effectLst/>
          </c:spPr>
          <c:marker>
            <c:symbol val="none"/>
          </c:marker>
          <c:xVal>
            <c:numRef>
              <c:f>'BIOSE 2.3'!$C$36:$C$67</c:f>
              <c:numCache>
                <c:formatCode>General</c:formatCode>
                <c:ptCount val="32"/>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numCache>
            </c:numRef>
          </c:xVal>
          <c:yVal>
            <c:numRef>
              <c:f>'BIOSE 2.3'!$J$36:$J$67</c:f>
              <c:numCache>
                <c:formatCode>_(* #,##0_);_(* \(#,##0\);_(* "-"??_);_(@_)</c:formatCode>
                <c:ptCount val="32"/>
                <c:pt idx="11">
                  <c:v>14911466.509253651</c:v>
                </c:pt>
                <c:pt idx="12">
                  <c:v>14911466.509253651</c:v>
                </c:pt>
                <c:pt idx="13">
                  <c:v>14911466.509253651</c:v>
                </c:pt>
                <c:pt idx="14">
                  <c:v>14911466.509253651</c:v>
                </c:pt>
                <c:pt idx="15">
                  <c:v>14911466.509253651</c:v>
                </c:pt>
                <c:pt idx="16">
                  <c:v>14911466.509253651</c:v>
                </c:pt>
                <c:pt idx="17">
                  <c:v>14911466.509253651</c:v>
                </c:pt>
                <c:pt idx="18">
                  <c:v>14911466.509253651</c:v>
                </c:pt>
                <c:pt idx="19">
                  <c:v>14911466.509253651</c:v>
                </c:pt>
                <c:pt idx="20">
                  <c:v>14911466.509253651</c:v>
                </c:pt>
                <c:pt idx="21">
                  <c:v>14911466.509253651</c:v>
                </c:pt>
                <c:pt idx="22">
                  <c:v>14911466.509253651</c:v>
                </c:pt>
                <c:pt idx="23">
                  <c:v>14911466.509253651</c:v>
                </c:pt>
              </c:numCache>
            </c:numRef>
          </c:yVal>
          <c:smooth val="0"/>
          <c:extLst>
            <c:ext xmlns:c16="http://schemas.microsoft.com/office/drawing/2014/chart" uri="{C3380CC4-5D6E-409C-BE32-E72D297353CC}">
              <c16:uniqueId val="{00000002-DD98-405C-8201-F1D17A69ADC0}"/>
            </c:ext>
          </c:extLst>
        </c:ser>
        <c:dLbls>
          <c:showLegendKey val="0"/>
          <c:showVal val="0"/>
          <c:showCatName val="0"/>
          <c:showSerName val="0"/>
          <c:showPercent val="0"/>
          <c:showBubbleSize val="0"/>
        </c:dLbls>
        <c:axId val="594841152"/>
        <c:axId val="594909984"/>
      </c:scatterChart>
      <c:valAx>
        <c:axId val="59484115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4909984"/>
        <c:crosses val="autoZero"/>
        <c:crossBetween val="midCat"/>
      </c:valAx>
      <c:valAx>
        <c:axId val="59490998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4841152"/>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13</xdr:col>
      <xdr:colOff>0</xdr:colOff>
      <xdr:row>37</xdr:row>
      <xdr:rowOff>0</xdr:rowOff>
    </xdr:from>
    <xdr:to>
      <xdr:col>21</xdr:col>
      <xdr:colOff>185839</xdr:colOff>
      <xdr:row>61</xdr:row>
      <xdr:rowOff>154243</xdr:rowOff>
    </xdr:to>
    <xdr:graphicFrame macro="">
      <xdr:nvGraphicFramePr>
        <xdr:cNvPr id="4" name="Chart 2">
          <a:extLst>
            <a:ext uri="{FF2B5EF4-FFF2-40B4-BE49-F238E27FC236}">
              <a16:creationId xmlns:a16="http://schemas.microsoft.com/office/drawing/2014/main" id="{B3D21993-8698-D449-8158-C9471655A6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gquiros@fonafifo.go.cr"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A4EEE5"/>
  </sheetPr>
  <dimension ref="A1:I46"/>
  <sheetViews>
    <sheetView topLeftCell="B36" zoomScale="110" zoomScaleNormal="110" zoomScaleSheetLayoutView="80" zoomScalePageLayoutView="80" workbookViewId="0">
      <selection activeCell="C44" sqref="C44:E44"/>
    </sheetView>
  </sheetViews>
  <sheetFormatPr defaultColWidth="8.7109375" defaultRowHeight="15"/>
  <cols>
    <col min="1" max="1" width="3.28515625" bestFit="1" customWidth="1"/>
    <col min="2" max="2" width="28.7109375" customWidth="1"/>
    <col min="3" max="3" width="24.140625" customWidth="1"/>
    <col min="4" max="4" width="30.42578125" customWidth="1"/>
    <col min="5" max="5" width="51.28515625" customWidth="1"/>
    <col min="6" max="6" width="37" style="65" customWidth="1"/>
  </cols>
  <sheetData>
    <row r="1" spans="1:9" ht="35.25" customHeight="1"/>
    <row r="2" spans="1:9" ht="110.1" customHeight="1">
      <c r="B2" s="95" t="s">
        <v>0</v>
      </c>
      <c r="C2" s="95"/>
      <c r="D2" s="95"/>
      <c r="E2" s="95"/>
    </row>
    <row r="3" spans="1:9" ht="13.35" customHeight="1">
      <c r="F3" s="66"/>
    </row>
    <row r="4" spans="1:9" ht="21" customHeight="1">
      <c r="B4" s="96" t="s">
        <v>1</v>
      </c>
      <c r="C4" s="96"/>
      <c r="D4" s="96"/>
      <c r="E4" s="96"/>
    </row>
    <row r="5" spans="1:9" ht="21" customHeight="1">
      <c r="B5" s="97"/>
      <c r="C5" s="97"/>
      <c r="D5" s="97"/>
    </row>
    <row r="6" spans="1:9" ht="51.75" customHeight="1">
      <c r="A6">
        <v>1</v>
      </c>
      <c r="B6" s="6" t="s">
        <v>2</v>
      </c>
      <c r="C6" s="98" t="s">
        <v>3</v>
      </c>
      <c r="D6" s="98"/>
      <c r="E6" s="98"/>
    </row>
    <row r="7" spans="1:9" ht="118.5" customHeight="1">
      <c r="A7">
        <v>2</v>
      </c>
      <c r="B7" s="6" t="s">
        <v>4</v>
      </c>
      <c r="C7" s="99" t="s">
        <v>5</v>
      </c>
      <c r="D7" s="99"/>
      <c r="E7" s="99"/>
    </row>
    <row r="8" spans="1:9" ht="42" customHeight="1">
      <c r="A8">
        <v>3</v>
      </c>
      <c r="B8" s="7" t="s">
        <v>6</v>
      </c>
      <c r="C8" s="85" t="s">
        <v>7</v>
      </c>
      <c r="D8" s="85"/>
      <c r="E8" s="85"/>
    </row>
    <row r="9" spans="1:9" ht="377.25" customHeight="1">
      <c r="A9">
        <v>4</v>
      </c>
      <c r="B9" s="6" t="s">
        <v>8</v>
      </c>
      <c r="C9" s="98" t="s">
        <v>9</v>
      </c>
      <c r="D9" s="98"/>
      <c r="E9" s="98"/>
      <c r="F9" s="100"/>
      <c r="G9" s="100"/>
      <c r="H9" s="100"/>
      <c r="I9" s="100"/>
    </row>
    <row r="10" spans="1:9" ht="78.75" customHeight="1">
      <c r="A10">
        <v>5</v>
      </c>
      <c r="B10" s="6" t="s">
        <v>10</v>
      </c>
      <c r="C10" s="86" t="s">
        <v>11</v>
      </c>
      <c r="D10" s="87"/>
      <c r="E10" s="88"/>
    </row>
    <row r="11" spans="1:9" ht="20.25" customHeight="1">
      <c r="A11">
        <v>6</v>
      </c>
      <c r="B11" s="6" t="s">
        <v>12</v>
      </c>
      <c r="C11" s="98" t="s">
        <v>13</v>
      </c>
      <c r="D11" s="98"/>
      <c r="E11" s="98"/>
    </row>
    <row r="12" spans="1:9" ht="48" customHeight="1">
      <c r="A12">
        <v>7</v>
      </c>
      <c r="B12" s="6" t="s">
        <v>14</v>
      </c>
      <c r="C12" s="85" t="s">
        <v>15</v>
      </c>
      <c r="D12" s="85"/>
      <c r="E12" s="85"/>
    </row>
    <row r="13" spans="1:9" ht="84.75" customHeight="1">
      <c r="A13">
        <v>8</v>
      </c>
      <c r="B13" s="6" t="s">
        <v>16</v>
      </c>
      <c r="C13" s="99" t="s">
        <v>17</v>
      </c>
      <c r="D13" s="99"/>
      <c r="E13" s="99"/>
    </row>
    <row r="14" spans="1:9" ht="36" customHeight="1">
      <c r="A14">
        <v>9</v>
      </c>
      <c r="B14" s="6" t="s">
        <v>18</v>
      </c>
      <c r="C14" s="99" t="s">
        <v>19</v>
      </c>
      <c r="D14" s="99"/>
      <c r="E14" s="99"/>
    </row>
    <row r="15" spans="1:9" ht="47.25" customHeight="1">
      <c r="A15">
        <v>10</v>
      </c>
      <c r="B15" s="6" t="s">
        <v>20</v>
      </c>
      <c r="C15" s="102" t="s">
        <v>21</v>
      </c>
      <c r="D15" s="103"/>
      <c r="E15" s="103"/>
    </row>
    <row r="16" spans="1:9" ht="57" customHeight="1">
      <c r="A16">
        <v>11</v>
      </c>
      <c r="B16" s="6" t="s">
        <v>22</v>
      </c>
      <c r="C16" s="85" t="s">
        <v>23</v>
      </c>
      <c r="D16" s="85"/>
      <c r="E16" s="85"/>
    </row>
    <row r="17" spans="1:7" ht="31.5" customHeight="1">
      <c r="A17">
        <v>12</v>
      </c>
      <c r="B17" s="6" t="s">
        <v>24</v>
      </c>
      <c r="C17" s="99" t="s">
        <v>25</v>
      </c>
      <c r="D17" s="99"/>
      <c r="E17" s="99"/>
    </row>
    <row r="18" spans="1:7" ht="30" customHeight="1">
      <c r="B18" s="104"/>
      <c r="C18" s="104"/>
      <c r="D18" s="104"/>
      <c r="E18" s="104"/>
    </row>
    <row r="19" spans="1:7" ht="30" customHeight="1">
      <c r="B19" s="96" t="s">
        <v>26</v>
      </c>
      <c r="C19" s="96"/>
      <c r="D19" s="96"/>
      <c r="E19" s="96"/>
      <c r="F19" s="67"/>
      <c r="G19" s="10"/>
    </row>
    <row r="20" spans="1:7" ht="21">
      <c r="B20" s="9"/>
      <c r="C20" s="9"/>
      <c r="D20" s="9"/>
      <c r="E20" s="2"/>
      <c r="F20" s="66"/>
      <c r="G20" s="3"/>
    </row>
    <row r="21" spans="1:7" ht="30" customHeight="1">
      <c r="A21">
        <v>13</v>
      </c>
      <c r="B21" s="1" t="s">
        <v>27</v>
      </c>
      <c r="C21" s="85" t="s">
        <v>28</v>
      </c>
      <c r="D21" s="85"/>
      <c r="E21" s="85"/>
      <c r="F21" s="66"/>
      <c r="G21" s="8"/>
    </row>
    <row r="22" spans="1:7" s="13" customFormat="1" ht="48.75" customHeight="1">
      <c r="A22" s="13">
        <v>14</v>
      </c>
      <c r="B22" s="14" t="s">
        <v>29</v>
      </c>
      <c r="C22" s="89" t="s">
        <v>30</v>
      </c>
      <c r="D22" s="90"/>
      <c r="E22" s="91"/>
      <c r="F22" s="68"/>
      <c r="G22" s="12"/>
    </row>
    <row r="23" spans="1:7" s="13" customFormat="1" ht="44.25" customHeight="1">
      <c r="A23" s="13">
        <v>15</v>
      </c>
      <c r="B23" s="11" t="s">
        <v>31</v>
      </c>
      <c r="C23" s="101" t="s">
        <v>32</v>
      </c>
      <c r="D23" s="101"/>
      <c r="E23" s="101"/>
      <c r="F23" s="68"/>
      <c r="G23" s="15"/>
    </row>
    <row r="24" spans="1:7" s="13" customFormat="1">
      <c r="B24" s="18"/>
      <c r="C24" s="19"/>
      <c r="D24" s="19"/>
      <c r="E24" s="19"/>
      <c r="F24" s="68"/>
      <c r="G24" s="15"/>
    </row>
    <row r="25" spans="1:7" s="13" customFormat="1" ht="21">
      <c r="B25" s="96" t="s">
        <v>33</v>
      </c>
      <c r="C25" s="96"/>
      <c r="D25" s="96"/>
      <c r="E25" s="96"/>
      <c r="F25" s="68"/>
      <c r="G25" s="15"/>
    </row>
    <row r="26" spans="1:7" s="13" customFormat="1" ht="21">
      <c r="B26" s="20"/>
      <c r="C26" s="20"/>
      <c r="D26" s="20"/>
      <c r="E26" s="20"/>
      <c r="F26" s="68"/>
      <c r="G26" s="15"/>
    </row>
    <row r="27" spans="1:7" ht="30" customHeight="1">
      <c r="A27">
        <v>16</v>
      </c>
      <c r="B27" s="1" t="s">
        <v>34</v>
      </c>
      <c r="C27" s="85" t="s">
        <v>35</v>
      </c>
      <c r="D27" s="85"/>
      <c r="E27" s="85"/>
    </row>
    <row r="28" spans="1:7" ht="33.75" customHeight="1">
      <c r="A28">
        <v>17</v>
      </c>
      <c r="B28" s="1" t="s">
        <v>36</v>
      </c>
      <c r="C28" s="85" t="s">
        <v>37</v>
      </c>
      <c r="D28" s="85"/>
      <c r="E28" s="85"/>
    </row>
    <row r="29" spans="1:7" ht="37.5" customHeight="1">
      <c r="A29">
        <v>18</v>
      </c>
      <c r="B29" s="1" t="s">
        <v>38</v>
      </c>
      <c r="C29" s="85" t="s">
        <v>39</v>
      </c>
      <c r="D29" s="85"/>
      <c r="E29" s="85"/>
    </row>
    <row r="30" spans="1:7" ht="35.25" customHeight="1">
      <c r="A30">
        <v>19</v>
      </c>
      <c r="B30" s="1" t="s">
        <v>40</v>
      </c>
      <c r="C30" s="93" t="s">
        <v>41</v>
      </c>
      <c r="D30" s="85"/>
      <c r="E30" s="85"/>
    </row>
    <row r="31" spans="1:7" ht="32.25" customHeight="1">
      <c r="A31">
        <v>20</v>
      </c>
      <c r="B31" s="1" t="s">
        <v>42</v>
      </c>
      <c r="C31" s="94" t="s">
        <v>43</v>
      </c>
      <c r="D31" s="85"/>
      <c r="E31" s="85"/>
    </row>
    <row r="32" spans="1:7" ht="32.25" customHeight="1">
      <c r="B32" s="5"/>
      <c r="C32" s="17"/>
      <c r="D32" s="17"/>
      <c r="E32" s="17"/>
    </row>
    <row r="33" spans="1:5">
      <c r="B33" s="4" t="s">
        <v>44</v>
      </c>
      <c r="C33" s="92"/>
      <c r="D33" s="92"/>
      <c r="E33" s="92"/>
    </row>
    <row r="34" spans="1:5" ht="21" customHeight="1">
      <c r="B34" s="84" t="s">
        <v>45</v>
      </c>
      <c r="C34" s="84"/>
      <c r="D34" s="84"/>
      <c r="E34" s="84"/>
    </row>
    <row r="35" spans="1:5">
      <c r="B35" s="5"/>
      <c r="C35" s="5"/>
      <c r="D35" s="5"/>
      <c r="E35" s="2"/>
    </row>
    <row r="36" spans="1:5" ht="30">
      <c r="A36">
        <v>21</v>
      </c>
      <c r="B36" s="16" t="s">
        <v>46</v>
      </c>
      <c r="C36" s="80" t="s">
        <v>47</v>
      </c>
      <c r="D36" s="81"/>
      <c r="E36" s="82"/>
    </row>
    <row r="37" spans="1:5" ht="30" customHeight="1">
      <c r="A37">
        <v>22</v>
      </c>
      <c r="B37" s="16" t="s">
        <v>48</v>
      </c>
      <c r="C37" s="80"/>
      <c r="D37" s="81"/>
      <c r="E37" s="82"/>
    </row>
    <row r="38" spans="1:5" ht="15" customHeight="1">
      <c r="A38">
        <v>23</v>
      </c>
      <c r="B38" s="16" t="s">
        <v>49</v>
      </c>
      <c r="C38" s="80"/>
      <c r="D38" s="81"/>
      <c r="E38" s="82"/>
    </row>
    <row r="39" spans="1:5" ht="25.5" customHeight="1">
      <c r="A39">
        <v>24</v>
      </c>
      <c r="B39" s="16" t="s">
        <v>50</v>
      </c>
      <c r="C39" s="83" t="s">
        <v>35</v>
      </c>
      <c r="D39" s="81"/>
      <c r="E39" s="82"/>
    </row>
    <row r="41" spans="1:5" ht="21" customHeight="1">
      <c r="B41" s="84" t="s">
        <v>45</v>
      </c>
      <c r="C41" s="84"/>
      <c r="D41" s="84"/>
      <c r="E41" s="84"/>
    </row>
    <row r="42" spans="1:5">
      <c r="B42" s="5"/>
      <c r="C42" s="5"/>
      <c r="D42" s="5"/>
      <c r="E42" s="2"/>
    </row>
    <row r="43" spans="1:5" ht="30">
      <c r="A43">
        <v>21</v>
      </c>
      <c r="B43" s="16" t="s">
        <v>46</v>
      </c>
      <c r="C43" s="80" t="s">
        <v>51</v>
      </c>
      <c r="D43" s="81"/>
      <c r="E43" s="82"/>
    </row>
    <row r="44" spans="1:5" ht="36.950000000000003" customHeight="1">
      <c r="A44">
        <v>22</v>
      </c>
      <c r="B44" s="16" t="s">
        <v>48</v>
      </c>
      <c r="C44" s="80" t="s">
        <v>52</v>
      </c>
      <c r="D44" s="81"/>
      <c r="E44" s="82"/>
    </row>
    <row r="45" spans="1:5" ht="21" customHeight="1">
      <c r="A45">
        <v>23</v>
      </c>
      <c r="B45" s="16" t="s">
        <v>49</v>
      </c>
      <c r="C45" s="80"/>
      <c r="D45" s="81"/>
      <c r="E45" s="82"/>
    </row>
    <row r="46" spans="1:5" ht="25.5" customHeight="1">
      <c r="A46">
        <v>24</v>
      </c>
      <c r="B46" s="16" t="s">
        <v>50</v>
      </c>
      <c r="C46" s="83" t="s">
        <v>35</v>
      </c>
      <c r="D46" s="81"/>
      <c r="E46" s="82"/>
    </row>
  </sheetData>
  <mergeCells count="38">
    <mergeCell ref="F9:I9"/>
    <mergeCell ref="B25:E25"/>
    <mergeCell ref="B34:E34"/>
    <mergeCell ref="C36:E36"/>
    <mergeCell ref="C37:E37"/>
    <mergeCell ref="C23:E23"/>
    <mergeCell ref="C9:E9"/>
    <mergeCell ref="C11:E11"/>
    <mergeCell ref="C12:E12"/>
    <mergeCell ref="C13:E13"/>
    <mergeCell ref="C14:E14"/>
    <mergeCell ref="C15:E15"/>
    <mergeCell ref="C16:E16"/>
    <mergeCell ref="C17:E17"/>
    <mergeCell ref="B18:E18"/>
    <mergeCell ref="B19:E19"/>
    <mergeCell ref="B2:E2"/>
    <mergeCell ref="B4:E4"/>
    <mergeCell ref="B5:D5"/>
    <mergeCell ref="C6:E6"/>
    <mergeCell ref="C7:E7"/>
    <mergeCell ref="C39:E39"/>
    <mergeCell ref="C33:E33"/>
    <mergeCell ref="C27:E27"/>
    <mergeCell ref="C28:E28"/>
    <mergeCell ref="C29:E29"/>
    <mergeCell ref="C30:E30"/>
    <mergeCell ref="C31:E31"/>
    <mergeCell ref="C21:E21"/>
    <mergeCell ref="C10:E10"/>
    <mergeCell ref="C8:E8"/>
    <mergeCell ref="C22:E22"/>
    <mergeCell ref="C38:E38"/>
    <mergeCell ref="C43:E43"/>
    <mergeCell ref="C44:E44"/>
    <mergeCell ref="C45:E45"/>
    <mergeCell ref="C46:E46"/>
    <mergeCell ref="B41:E41"/>
  </mergeCells>
  <hyperlinks>
    <hyperlink ref="C30" r:id="rId1" xr:uid="{00000000-0004-0000-00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82"/>
  <sheetViews>
    <sheetView tabSelected="1" topLeftCell="A40" zoomScale="50" zoomScaleNormal="50" workbookViewId="0">
      <selection activeCell="O66" sqref="O66:Y66"/>
    </sheetView>
  </sheetViews>
  <sheetFormatPr defaultColWidth="11.42578125" defaultRowHeight="15"/>
  <cols>
    <col min="1" max="1" width="12.140625" customWidth="1"/>
    <col min="2" max="2" width="14.42578125" bestFit="1" customWidth="1"/>
    <col min="3" max="3" width="14.85546875" customWidth="1"/>
    <col min="4" max="4" width="23" customWidth="1"/>
    <col min="5" max="5" width="17" customWidth="1"/>
    <col min="6" max="6" width="21" customWidth="1"/>
    <col min="9" max="9" width="10.42578125" customWidth="1"/>
    <col min="11" max="11" width="12.140625" bestFit="1" customWidth="1"/>
    <col min="18" max="18" width="34" customWidth="1"/>
  </cols>
  <sheetData>
    <row r="1" spans="1:22" ht="33" customHeight="1">
      <c r="A1" s="109" t="s">
        <v>53</v>
      </c>
      <c r="B1" s="109"/>
      <c r="C1" s="109"/>
      <c r="D1" s="109"/>
      <c r="E1" s="109"/>
      <c r="F1" s="109"/>
    </row>
    <row r="2" spans="1:22" ht="117" customHeight="1">
      <c r="A2" s="22" t="s">
        <v>54</v>
      </c>
      <c r="B2" s="23" t="s">
        <v>55</v>
      </c>
      <c r="C2" s="23" t="s">
        <v>56</v>
      </c>
      <c r="D2" s="23" t="s">
        <v>57</v>
      </c>
      <c r="E2" s="23" t="s">
        <v>58</v>
      </c>
      <c r="F2" s="23" t="s">
        <v>59</v>
      </c>
      <c r="G2" s="69"/>
      <c r="I2" s="54"/>
    </row>
    <row r="3" spans="1:22" ht="18.75">
      <c r="A3" s="24">
        <v>2010</v>
      </c>
      <c r="B3" s="25">
        <f>+F60</f>
        <v>5811115.4632354751</v>
      </c>
      <c r="C3" s="25">
        <f>+G60</f>
        <v>-4818777.7813469246</v>
      </c>
      <c r="D3" s="25">
        <f>+B3+C3</f>
        <v>992337.68188855052</v>
      </c>
      <c r="E3" s="25">
        <f>+I60</f>
        <v>4365159.2762144841</v>
      </c>
      <c r="F3" s="25">
        <f>E3-D3</f>
        <v>3372821.5943259336</v>
      </c>
      <c r="I3" s="52" t="s">
        <v>60</v>
      </c>
      <c r="J3" s="52" t="s">
        <v>61</v>
      </c>
      <c r="K3" s="52"/>
      <c r="L3" s="52"/>
      <c r="M3" s="52"/>
      <c r="N3" s="52"/>
      <c r="O3" s="52"/>
      <c r="P3" s="52"/>
      <c r="Q3" s="52"/>
      <c r="R3" s="52"/>
      <c r="S3" s="52"/>
      <c r="T3" s="52"/>
      <c r="U3" s="52"/>
      <c r="V3" s="52"/>
    </row>
    <row r="4" spans="1:22" ht="18.75">
      <c r="A4" s="26">
        <v>2011</v>
      </c>
      <c r="B4" s="25">
        <f t="shared" ref="B4:B14" si="0">+F61</f>
        <v>5971633.8474331032</v>
      </c>
      <c r="C4" s="25">
        <f t="shared" ref="C4:C14" si="1">+G61</f>
        <v>-4907777.6479417095</v>
      </c>
      <c r="D4" s="25">
        <f t="shared" ref="D4:D14" si="2">+B4+C4</f>
        <v>1063856.1994913938</v>
      </c>
      <c r="E4" s="25">
        <f t="shared" ref="E4:E14" si="3">+I61</f>
        <v>4365159.2762144841</v>
      </c>
      <c r="F4" s="25">
        <f t="shared" ref="F4:F14" si="4">E4-D4</f>
        <v>3301303.0767230904</v>
      </c>
      <c r="J4" s="52" t="s">
        <v>62</v>
      </c>
      <c r="K4" s="52"/>
      <c r="L4" s="52"/>
      <c r="M4" s="52"/>
      <c r="N4" s="52"/>
      <c r="O4" s="52"/>
      <c r="P4" s="52"/>
      <c r="Q4" s="52"/>
      <c r="R4" s="52"/>
      <c r="S4" s="52"/>
      <c r="T4" s="52"/>
      <c r="U4" s="52"/>
      <c r="V4" s="52"/>
    </row>
    <row r="5" spans="1:22" ht="25.35" customHeight="1">
      <c r="A5" s="26">
        <v>2012</v>
      </c>
      <c r="B5" s="25">
        <f t="shared" si="0"/>
        <v>6648046.8387036771</v>
      </c>
      <c r="C5" s="25">
        <f t="shared" si="1"/>
        <v>-4568632.8497192645</v>
      </c>
      <c r="D5" s="25">
        <f t="shared" si="2"/>
        <v>2079413.9889844125</v>
      </c>
      <c r="E5" s="25">
        <f t="shared" si="3"/>
        <v>4365159.2762144841</v>
      </c>
      <c r="F5" s="25">
        <f t="shared" si="4"/>
        <v>2285745.2872300716</v>
      </c>
      <c r="J5" s="55" t="s">
        <v>63</v>
      </c>
      <c r="K5" s="55"/>
      <c r="L5" s="55"/>
      <c r="M5" s="55"/>
      <c r="N5" s="55"/>
      <c r="O5" s="55"/>
      <c r="P5" s="55"/>
      <c r="Q5" s="55"/>
      <c r="R5" s="55"/>
      <c r="S5" s="52"/>
      <c r="T5" s="52"/>
      <c r="U5" s="52"/>
      <c r="V5" s="52"/>
    </row>
    <row r="6" spans="1:22" ht="18.75">
      <c r="A6" s="26">
        <v>2013</v>
      </c>
      <c r="B6" s="25">
        <f t="shared" si="0"/>
        <v>6853721.6615924472</v>
      </c>
      <c r="C6" s="25">
        <f t="shared" si="1"/>
        <v>-5084976.6299889283</v>
      </c>
      <c r="D6" s="25">
        <f t="shared" si="2"/>
        <v>1768745.0316035189</v>
      </c>
      <c r="E6" s="25">
        <f t="shared" si="3"/>
        <v>4365159.2762144841</v>
      </c>
      <c r="F6" s="25">
        <f t="shared" si="4"/>
        <v>2596414.2446109653</v>
      </c>
      <c r="S6" s="52"/>
      <c r="T6" s="55"/>
      <c r="U6" s="55"/>
      <c r="V6" s="52"/>
    </row>
    <row r="7" spans="1:22" ht="18.75">
      <c r="A7" s="26">
        <v>2014</v>
      </c>
      <c r="B7" s="25">
        <f t="shared" si="0"/>
        <v>2768235.0738654756</v>
      </c>
      <c r="C7" s="25">
        <f t="shared" si="1"/>
        <v>-5892318.8715605969</v>
      </c>
      <c r="D7" s="25">
        <f t="shared" si="2"/>
        <v>-3124083.7976951213</v>
      </c>
      <c r="E7" s="25">
        <f t="shared" si="3"/>
        <v>4365159.2762144841</v>
      </c>
      <c r="F7" s="25">
        <f t="shared" si="4"/>
        <v>7489243.0739096049</v>
      </c>
    </row>
    <row r="8" spans="1:22" ht="18.75">
      <c r="A8" s="26">
        <v>2015</v>
      </c>
      <c r="B8" s="25">
        <f t="shared" si="0"/>
        <v>2877092.9625042588</v>
      </c>
      <c r="C8" s="25">
        <f t="shared" si="1"/>
        <v>-5817438.0389778018</v>
      </c>
      <c r="D8" s="25">
        <f t="shared" si="2"/>
        <v>-2940345.076473543</v>
      </c>
      <c r="E8" s="25">
        <f t="shared" si="3"/>
        <v>4365159.2762144841</v>
      </c>
      <c r="F8" s="25">
        <f t="shared" si="4"/>
        <v>7305504.3526880275</v>
      </c>
    </row>
    <row r="9" spans="1:22" ht="18.75">
      <c r="A9" s="26">
        <v>2016</v>
      </c>
      <c r="B9" s="25">
        <f t="shared" si="0"/>
        <v>1117071.3647772276</v>
      </c>
      <c r="C9" s="25">
        <f t="shared" si="1"/>
        <v>-6146840.7904949673</v>
      </c>
      <c r="D9" s="25">
        <f t="shared" si="2"/>
        <v>-5029769.4257177394</v>
      </c>
      <c r="E9" s="25">
        <f t="shared" si="3"/>
        <v>4365159.2762144841</v>
      </c>
      <c r="F9" s="25">
        <f>E9-D9</f>
        <v>9394928.7019322235</v>
      </c>
    </row>
    <row r="10" spans="1:22" ht="18.75">
      <c r="A10" s="26">
        <v>2017</v>
      </c>
      <c r="B10" s="25">
        <f t="shared" si="0"/>
        <v>1166194.576429253</v>
      </c>
      <c r="C10" s="25">
        <f t="shared" si="1"/>
        <v>-5969272.5844367798</v>
      </c>
      <c r="D10" s="25">
        <f t="shared" si="2"/>
        <v>-4803078.0080075264</v>
      </c>
      <c r="E10" s="25">
        <f t="shared" si="3"/>
        <v>4365159.2762144841</v>
      </c>
      <c r="F10" s="25">
        <f t="shared" si="4"/>
        <v>9168237.2842220105</v>
      </c>
    </row>
    <row r="11" spans="1:22" ht="18.75">
      <c r="A11" s="26">
        <v>2018</v>
      </c>
      <c r="B11" s="25">
        <f t="shared" si="0"/>
        <v>1051593.1779200006</v>
      </c>
      <c r="C11" s="25">
        <f t="shared" si="1"/>
        <v>-5684641.4600682193</v>
      </c>
      <c r="D11" s="25">
        <f t="shared" si="2"/>
        <v>-4633048.2821482187</v>
      </c>
      <c r="E11" s="25">
        <f t="shared" si="3"/>
        <v>4365159.2762144841</v>
      </c>
      <c r="F11" s="25">
        <f t="shared" si="4"/>
        <v>8998207.5583627038</v>
      </c>
    </row>
    <row r="12" spans="1:22" ht="18.75">
      <c r="A12" s="26">
        <v>2019</v>
      </c>
      <c r="B12" s="25">
        <f t="shared" si="0"/>
        <v>1078713.4147329256</v>
      </c>
      <c r="C12" s="25">
        <f t="shared" si="1"/>
        <v>-5509330.8484657528</v>
      </c>
      <c r="D12" s="25">
        <f t="shared" si="2"/>
        <v>-4430617.4337328272</v>
      </c>
      <c r="E12" s="25">
        <f t="shared" si="3"/>
        <v>4365159.2762144841</v>
      </c>
      <c r="F12" s="25">
        <f t="shared" si="4"/>
        <v>8795776.7099473104</v>
      </c>
    </row>
    <row r="13" spans="1:22" ht="18.75">
      <c r="A13" s="26">
        <v>2020</v>
      </c>
      <c r="B13" s="25">
        <f t="shared" si="0"/>
        <v>619238.73799816868</v>
      </c>
      <c r="C13" s="25">
        <f t="shared" si="1"/>
        <v>-5273294.748525409</v>
      </c>
      <c r="D13" s="25">
        <f t="shared" si="2"/>
        <v>-4654056.0105272401</v>
      </c>
      <c r="E13" s="25">
        <f t="shared" si="3"/>
        <v>4365159.2762144841</v>
      </c>
      <c r="F13" s="25">
        <f t="shared" si="4"/>
        <v>9019215.2867417242</v>
      </c>
    </row>
    <row r="14" spans="1:22" ht="19.5" thickBot="1">
      <c r="A14" s="26">
        <v>2021</v>
      </c>
      <c r="B14" s="25">
        <f t="shared" si="0"/>
        <v>650977.19352289441</v>
      </c>
      <c r="C14" s="25">
        <f t="shared" si="1"/>
        <v>-5104229.6020637369</v>
      </c>
      <c r="D14" s="25">
        <f t="shared" si="2"/>
        <v>-4453252.4085408421</v>
      </c>
      <c r="E14" s="25">
        <f t="shared" si="3"/>
        <v>4365159.2762144841</v>
      </c>
      <c r="F14" s="25">
        <f t="shared" si="4"/>
        <v>8818411.6847553253</v>
      </c>
    </row>
    <row r="15" spans="1:22" ht="19.5" thickTop="1">
      <c r="A15" s="27"/>
      <c r="B15" s="27"/>
      <c r="C15" s="27"/>
      <c r="D15" s="27"/>
      <c r="E15" s="28" t="s">
        <v>64</v>
      </c>
      <c r="F15" s="29">
        <f>SUM(F3:F6)</f>
        <v>11556284.202890061</v>
      </c>
    </row>
    <row r="16" spans="1:22" ht="18.75">
      <c r="A16" s="30"/>
      <c r="B16" s="30"/>
      <c r="C16" s="30"/>
      <c r="D16" s="30"/>
      <c r="E16" s="31" t="s">
        <v>65</v>
      </c>
      <c r="F16" s="32">
        <f>SUM(F7:F8)</f>
        <v>14794747.426597632</v>
      </c>
    </row>
    <row r="17" spans="1:9" ht="37.5">
      <c r="A17" s="30"/>
      <c r="B17" s="30"/>
      <c r="C17" s="30"/>
      <c r="D17" s="30"/>
      <c r="E17" s="53" t="s">
        <v>66</v>
      </c>
      <c r="F17" s="33">
        <f>+SUM(F9:F10)</f>
        <v>18563165.986154236</v>
      </c>
    </row>
    <row r="18" spans="1:9" ht="18.75">
      <c r="A18" s="30"/>
      <c r="B18" s="30"/>
      <c r="C18" s="30"/>
      <c r="D18" s="30"/>
      <c r="E18" s="31" t="s">
        <v>67</v>
      </c>
      <c r="F18" s="75">
        <f>+SUM(F11:F12)</f>
        <v>17793984.268310014</v>
      </c>
    </row>
    <row r="19" spans="1:9" ht="18.75">
      <c r="A19" s="30"/>
      <c r="B19" s="30"/>
      <c r="C19" s="30"/>
      <c r="D19" s="30"/>
      <c r="E19" s="31" t="s">
        <v>68</v>
      </c>
      <c r="F19" s="75">
        <f>+SUM(F13:F14)</f>
        <v>17837626.971497051</v>
      </c>
    </row>
    <row r="20" spans="1:9" ht="18.75">
      <c r="A20" s="30"/>
      <c r="B20" s="30"/>
      <c r="C20" s="30"/>
      <c r="D20" s="30"/>
      <c r="E20" s="76"/>
      <c r="F20" s="77"/>
    </row>
    <row r="21" spans="1:9" ht="18.75">
      <c r="A21" s="30"/>
      <c r="B21" s="30"/>
      <c r="C21" s="30"/>
      <c r="D21" s="30"/>
      <c r="E21" s="78"/>
      <c r="F21" s="77"/>
    </row>
    <row r="22" spans="1:9">
      <c r="H22" s="13"/>
      <c r="I22" s="13"/>
    </row>
    <row r="23" spans="1:9" ht="55.5" customHeight="1">
      <c r="B23" s="105" t="s">
        <v>69</v>
      </c>
      <c r="C23" s="105"/>
      <c r="D23" s="105"/>
      <c r="E23" s="105"/>
      <c r="H23" s="13"/>
      <c r="I23" s="13"/>
    </row>
    <row r="24" spans="1:9" ht="33" customHeight="1">
      <c r="B24" s="119" t="s">
        <v>70</v>
      </c>
      <c r="C24" s="119"/>
      <c r="D24" s="119"/>
      <c r="E24" s="119"/>
      <c r="F24" s="119"/>
      <c r="G24" s="79"/>
    </row>
    <row r="25" spans="1:9">
      <c r="B25" s="51" t="s">
        <v>71</v>
      </c>
      <c r="C25" s="52" t="s">
        <v>72</v>
      </c>
    </row>
    <row r="26" spans="1:9">
      <c r="B26" s="111" t="s">
        <v>73</v>
      </c>
      <c r="C26" s="112"/>
      <c r="D26" s="112"/>
      <c r="E26" s="112"/>
      <c r="F26" s="112"/>
      <c r="G26" s="113"/>
    </row>
    <row r="27" spans="1:9" ht="39.950000000000003" customHeight="1">
      <c r="B27" s="114"/>
      <c r="C27" s="115"/>
      <c r="D27" s="115"/>
      <c r="E27" s="115"/>
      <c r="F27" s="115"/>
      <c r="G27" s="116"/>
    </row>
    <row r="29" spans="1:9" ht="62.45" customHeight="1">
      <c r="B29" s="117" t="s">
        <v>74</v>
      </c>
      <c r="C29" s="117"/>
      <c r="D29" s="117"/>
      <c r="E29" s="117"/>
    </row>
    <row r="31" spans="1:9">
      <c r="A31" s="52"/>
      <c r="B31" s="52"/>
    </row>
    <row r="33" spans="2:21">
      <c r="B33" s="52"/>
    </row>
    <row r="34" spans="2:21" ht="15.75">
      <c r="B34" s="118" t="str">
        <f>IF($C$40=$C$38,"Emisiones y absorciones estimadas para la construcción del NREF/NRF (tCO2-e yr-1)","Emissions and removals estimated for the construction of the FREL/FRL (tCO2-e yr-1)")</f>
        <v>Emissions and removals estimated for the construction of the FREL/FRL (tCO2-e yr-1)</v>
      </c>
      <c r="C34" s="118"/>
      <c r="D34" s="118"/>
      <c r="E34" s="118"/>
      <c r="F34" s="118"/>
      <c r="G34" s="118"/>
      <c r="H34" s="118"/>
      <c r="I34" s="118"/>
      <c r="J34" s="118"/>
      <c r="K34" s="118"/>
    </row>
    <row r="35" spans="2:21" ht="72.75" thickBot="1">
      <c r="B35" s="35"/>
      <c r="C35" s="36" t="s">
        <v>54</v>
      </c>
      <c r="D35" s="37" t="s">
        <v>75</v>
      </c>
      <c r="E35" s="37" t="s">
        <v>76</v>
      </c>
      <c r="F35" s="37" t="s">
        <v>77</v>
      </c>
      <c r="G35" s="37" t="s">
        <v>78</v>
      </c>
      <c r="H35" s="37" t="s">
        <v>79</v>
      </c>
      <c r="I35" s="70" t="s">
        <v>80</v>
      </c>
      <c r="J35" s="37" t="s">
        <v>81</v>
      </c>
      <c r="K35" s="37" t="s">
        <v>82</v>
      </c>
      <c r="O35" s="21"/>
    </row>
    <row r="36" spans="2:21" ht="40.700000000000003" customHeight="1" thickTop="1">
      <c r="B36" s="106" t="str">
        <f>IF($C$40=$C$38,"Proimer periodo (1986-1996)","First period (1986-1996)")</f>
        <v>First period (1986-1996)</v>
      </c>
      <c r="C36" s="38">
        <v>1986</v>
      </c>
      <c r="D36" s="56">
        <v>20137007.018524811</v>
      </c>
      <c r="E36" s="56">
        <v>2631044.4443152384</v>
      </c>
      <c r="F36" s="56">
        <v>22768051.46284005</v>
      </c>
      <c r="G36" s="63">
        <v>-133643.4311774504</v>
      </c>
      <c r="H36" s="39">
        <v>22634408.031662598</v>
      </c>
      <c r="I36" s="57"/>
      <c r="J36" s="39"/>
      <c r="K36" s="39"/>
      <c r="N36" s="110" t="s">
        <v>83</v>
      </c>
      <c r="O36" s="110"/>
      <c r="P36" s="110"/>
      <c r="Q36" s="110"/>
      <c r="R36" s="110"/>
      <c r="S36" s="110"/>
      <c r="T36" s="110"/>
      <c r="U36" s="110"/>
    </row>
    <row r="37" spans="2:21">
      <c r="B37" s="107"/>
      <c r="C37" s="40">
        <v>1987</v>
      </c>
      <c r="D37" s="56">
        <v>20137007.018524811</v>
      </c>
      <c r="E37" s="56">
        <v>2638485.926626924</v>
      </c>
      <c r="F37" s="56">
        <v>22775492.945151735</v>
      </c>
      <c r="G37" s="63">
        <v>-615379.79016987071</v>
      </c>
      <c r="H37" s="41">
        <v>22160113.154981863</v>
      </c>
      <c r="I37" s="57"/>
      <c r="J37" s="41"/>
      <c r="K37" s="34"/>
    </row>
    <row r="38" spans="2:21">
      <c r="B38" s="107"/>
      <c r="C38" s="40">
        <v>1988</v>
      </c>
      <c r="D38" s="56">
        <v>20137007.018524811</v>
      </c>
      <c r="E38" s="56">
        <v>2645724.2351714792</v>
      </c>
      <c r="F38" s="56">
        <v>22782731.253696289</v>
      </c>
      <c r="G38" s="63">
        <v>-1084190.5800072986</v>
      </c>
      <c r="H38" s="41">
        <v>21698540.673688989</v>
      </c>
      <c r="I38" s="57"/>
      <c r="J38" s="41"/>
      <c r="K38" s="34"/>
    </row>
    <row r="39" spans="2:21">
      <c r="B39" s="107"/>
      <c r="C39" s="40">
        <v>1989</v>
      </c>
      <c r="D39" s="56">
        <v>20137007.018524811</v>
      </c>
      <c r="E39" s="56">
        <v>2652765.575612864</v>
      </c>
      <c r="F39" s="56">
        <v>22789772.594137676</v>
      </c>
      <c r="G39" s="63">
        <v>-1540369.2226257066</v>
      </c>
      <c r="H39" s="41">
        <v>21249403.37151197</v>
      </c>
      <c r="I39" s="57"/>
      <c r="J39" s="41"/>
      <c r="K39" s="34"/>
    </row>
    <row r="40" spans="2:21">
      <c r="B40" s="107"/>
      <c r="C40" s="40">
        <v>1990</v>
      </c>
      <c r="D40" s="56">
        <v>20137007.018524811</v>
      </c>
      <c r="E40" s="56">
        <v>2659615.9274894311</v>
      </c>
      <c r="F40" s="56">
        <v>22796622.94601424</v>
      </c>
      <c r="G40" s="63">
        <v>-1984168.713091691</v>
      </c>
      <c r="H40" s="41">
        <v>20812454.23292255</v>
      </c>
      <c r="I40" s="57"/>
      <c r="J40" s="41"/>
      <c r="K40" s="34"/>
    </row>
    <row r="41" spans="2:21">
      <c r="B41" s="107"/>
      <c r="C41" s="40">
        <v>1991</v>
      </c>
      <c r="D41" s="56">
        <v>20137007.018524811</v>
      </c>
      <c r="E41" s="56">
        <v>2666281.073483164</v>
      </c>
      <c r="F41" s="56">
        <v>22803288.092007976</v>
      </c>
      <c r="G41" s="63">
        <v>-2415773.1942100194</v>
      </c>
      <c r="H41" s="41">
        <v>20387514.897797957</v>
      </c>
      <c r="I41" s="57"/>
      <c r="J41" s="41"/>
      <c r="K41" s="34"/>
    </row>
    <row r="42" spans="2:21">
      <c r="B42" s="107"/>
      <c r="C42" s="40">
        <v>1992</v>
      </c>
      <c r="D42" s="56">
        <v>8623425.9228986409</v>
      </c>
      <c r="E42" s="56">
        <v>1397098.4011935941</v>
      </c>
      <c r="F42" s="56">
        <v>10020524.324092235</v>
      </c>
      <c r="G42" s="63">
        <v>-2918659.2458310868</v>
      </c>
      <c r="H42" s="41">
        <v>7101865.0782611482</v>
      </c>
      <c r="I42" s="57"/>
      <c r="J42" s="41"/>
      <c r="K42" s="34"/>
    </row>
    <row r="43" spans="2:21">
      <c r="B43" s="107"/>
      <c r="C43" s="40">
        <v>1993</v>
      </c>
      <c r="D43" s="56">
        <v>8623425.9228986409</v>
      </c>
      <c r="E43" s="56">
        <v>1488297.2397497478</v>
      </c>
      <c r="F43" s="56">
        <v>10111723.162648389</v>
      </c>
      <c r="G43" s="63">
        <v>-3050859.3071294837</v>
      </c>
      <c r="H43" s="41">
        <v>7060863.8555189054</v>
      </c>
      <c r="I43" s="57"/>
      <c r="J43" s="41"/>
      <c r="K43" s="34"/>
    </row>
    <row r="44" spans="2:21">
      <c r="B44" s="107"/>
      <c r="C44" s="40">
        <v>1994</v>
      </c>
      <c r="D44" s="56">
        <v>8623425.9228986409</v>
      </c>
      <c r="E44" s="56">
        <v>1576881.9296891165</v>
      </c>
      <c r="F44" s="56">
        <v>10200307.852587758</v>
      </c>
      <c r="G44" s="63">
        <v>-3182205.0492263031</v>
      </c>
      <c r="H44" s="41">
        <v>7018102.803361455</v>
      </c>
      <c r="I44" s="57"/>
      <c r="J44" s="41"/>
      <c r="K44" s="34"/>
    </row>
    <row r="45" spans="2:21">
      <c r="B45" s="107"/>
      <c r="C45" s="40">
        <v>1995</v>
      </c>
      <c r="D45" s="56">
        <v>8623425.9228986409</v>
      </c>
      <c r="E45" s="56">
        <v>1662922.313699998</v>
      </c>
      <c r="F45" s="56">
        <v>10286348.236598639</v>
      </c>
      <c r="G45" s="63">
        <v>-3312517.3779685618</v>
      </c>
      <c r="H45" s="41">
        <v>6973830.858630077</v>
      </c>
      <c r="I45" s="57"/>
      <c r="J45" s="41"/>
      <c r="K45" s="34"/>
    </row>
    <row r="46" spans="2:21" ht="15.75" thickBot="1">
      <c r="B46" s="108"/>
      <c r="C46" s="42">
        <v>1996</v>
      </c>
      <c r="D46" s="56">
        <v>8623425.9228986409</v>
      </c>
      <c r="E46" s="56">
        <v>1746480.6333564289</v>
      </c>
      <c r="F46" s="56">
        <v>10369906.55625507</v>
      </c>
      <c r="G46" s="63">
        <v>-3440871.9128024373</v>
      </c>
      <c r="H46" s="43">
        <v>6929034.6434526332</v>
      </c>
      <c r="I46" s="57"/>
      <c r="J46" s="41"/>
      <c r="K46" s="34"/>
    </row>
    <row r="47" spans="2:21" ht="15.75" thickTop="1">
      <c r="B47" s="106" t="str">
        <f>IF($C$40=$C$38,"Segundo período (1997-2009)","Second period (1997-2009)")</f>
        <v>Second period (1997-2009)</v>
      </c>
      <c r="C47" s="38">
        <v>1997</v>
      </c>
      <c r="D47" s="62">
        <v>8623425.9228986409</v>
      </c>
      <c r="E47" s="62">
        <v>1827615.5588911904</v>
      </c>
      <c r="F47" s="62">
        <v>10451041.481789831</v>
      </c>
      <c r="G47" s="64">
        <v>-3567220.8245315831</v>
      </c>
      <c r="H47" s="39">
        <v>6883820.657258248</v>
      </c>
      <c r="I47" s="61"/>
      <c r="J47" s="39">
        <f>AVERAGE(H36:H46)</f>
        <v>14911466.509253651</v>
      </c>
      <c r="K47" s="39">
        <f>H$77-H47</f>
        <v>8027645.8519954029</v>
      </c>
    </row>
    <row r="48" spans="2:21">
      <c r="B48" s="107"/>
      <c r="C48" s="40">
        <v>1998</v>
      </c>
      <c r="D48" s="56">
        <v>12396450.63957347</v>
      </c>
      <c r="E48" s="56">
        <v>2936064.7803588235</v>
      </c>
      <c r="F48" s="56">
        <v>15332515.419932293</v>
      </c>
      <c r="G48" s="63">
        <v>-3457118.1758920248</v>
      </c>
      <c r="H48" s="58">
        <v>11875397.244040268</v>
      </c>
      <c r="I48" s="57"/>
      <c r="J48" s="44">
        <f>J47</f>
        <v>14911466.509253651</v>
      </c>
      <c r="K48" s="44">
        <f>H$77-H48</f>
        <v>3036069.2652133834</v>
      </c>
    </row>
    <row r="49" spans="2:11">
      <c r="B49" s="107"/>
      <c r="C49" s="40">
        <v>1999</v>
      </c>
      <c r="D49" s="56">
        <v>12396450.63957347</v>
      </c>
      <c r="E49" s="56">
        <v>3168687.9403267978</v>
      </c>
      <c r="F49" s="56">
        <v>15565138.579900268</v>
      </c>
      <c r="G49" s="63">
        <v>-3728836.0561253317</v>
      </c>
      <c r="H49" s="41">
        <v>11836302.523774937</v>
      </c>
      <c r="I49" s="57"/>
      <c r="J49" s="44">
        <f t="shared" ref="J49:J59" si="5">J48</f>
        <v>14911466.509253651</v>
      </c>
      <c r="K49" s="44">
        <f t="shared" ref="K49:K59" si="6">H$77-H49</f>
        <v>3075163.9854787141</v>
      </c>
    </row>
    <row r="50" spans="2:11">
      <c r="B50" s="107"/>
      <c r="C50" s="40">
        <v>2000</v>
      </c>
      <c r="D50" s="56">
        <v>12396450.63957347</v>
      </c>
      <c r="E50" s="56">
        <v>3394315.8289379464</v>
      </c>
      <c r="F50" s="56">
        <v>15790766.468511416</v>
      </c>
      <c r="G50" s="63">
        <v>-4002602.5681997212</v>
      </c>
      <c r="H50" s="41">
        <v>11788163.900311694</v>
      </c>
      <c r="I50" s="57"/>
      <c r="J50" s="44">
        <f t="shared" si="5"/>
        <v>14911466.509253651</v>
      </c>
      <c r="K50" s="44">
        <f t="shared" si="6"/>
        <v>3123302.6089419574</v>
      </c>
    </row>
    <row r="51" spans="2:11">
      <c r="B51" s="107"/>
      <c r="C51" s="40">
        <v>2001</v>
      </c>
      <c r="D51" s="56">
        <v>4455982.9395156736</v>
      </c>
      <c r="E51" s="56">
        <v>1381702.5861755046</v>
      </c>
      <c r="F51" s="56">
        <v>5837685.5256911777</v>
      </c>
      <c r="G51" s="63">
        <v>-4458315.6774353841</v>
      </c>
      <c r="H51" s="41">
        <v>1379369.8482557936</v>
      </c>
      <c r="I51" s="57"/>
      <c r="J51" s="44">
        <f t="shared" si="5"/>
        <v>14911466.509253651</v>
      </c>
      <c r="K51" s="44">
        <f t="shared" si="6"/>
        <v>13532096.660997856</v>
      </c>
    </row>
    <row r="52" spans="2:11">
      <c r="B52" s="107"/>
      <c r="C52" s="40">
        <v>2002</v>
      </c>
      <c r="D52" s="56">
        <v>4455982.9395156736</v>
      </c>
      <c r="E52" s="56">
        <v>1509820.0858708026</v>
      </c>
      <c r="F52" s="56">
        <v>5965803.025386476</v>
      </c>
      <c r="G52" s="63">
        <v>-4431810.7344296854</v>
      </c>
      <c r="H52" s="41">
        <v>1533992.2909567906</v>
      </c>
      <c r="I52" s="57"/>
      <c r="J52" s="44">
        <f t="shared" si="5"/>
        <v>14911466.509253651</v>
      </c>
      <c r="K52" s="44">
        <f t="shared" si="6"/>
        <v>13377474.218296859</v>
      </c>
    </row>
    <row r="53" spans="2:11">
      <c r="B53" s="107"/>
      <c r="C53" s="40">
        <v>2003</v>
      </c>
      <c r="D53" s="56">
        <v>4455982.9395156736</v>
      </c>
      <c r="E53" s="56">
        <v>1633998.8775735793</v>
      </c>
      <c r="F53" s="56">
        <v>6089981.8170892531</v>
      </c>
      <c r="G53" s="63">
        <v>-4410160.2094756644</v>
      </c>
      <c r="H53" s="41">
        <v>1679821.6076135887</v>
      </c>
      <c r="I53" s="57"/>
      <c r="J53" s="44">
        <f t="shared" si="5"/>
        <v>14911466.509253651</v>
      </c>
      <c r="K53" s="44">
        <f t="shared" si="6"/>
        <v>13231644.901640061</v>
      </c>
    </row>
    <row r="54" spans="2:11">
      <c r="B54" s="107"/>
      <c r="C54" s="40">
        <v>2004</v>
      </c>
      <c r="D54" s="56">
        <v>4455982.9395156736</v>
      </c>
      <c r="E54" s="56">
        <v>1754366.7136288811</v>
      </c>
      <c r="F54" s="56">
        <v>6210349.6531445552</v>
      </c>
      <c r="G54" s="63">
        <v>-4393060.6165189128</v>
      </c>
      <c r="H54" s="41">
        <v>1817289.0366256423</v>
      </c>
      <c r="I54" s="57"/>
      <c r="J54" s="44">
        <f t="shared" si="5"/>
        <v>14911466.509253651</v>
      </c>
      <c r="K54" s="44">
        <f t="shared" si="6"/>
        <v>13094177.472628009</v>
      </c>
    </row>
    <row r="55" spans="2:11">
      <c r="B55" s="107"/>
      <c r="C55" s="40">
        <v>2005</v>
      </c>
      <c r="D55" s="56">
        <v>4455982.9395156736</v>
      </c>
      <c r="E55" s="56">
        <v>1871041.0681669852</v>
      </c>
      <c r="F55" s="56">
        <v>6327024.0076826587</v>
      </c>
      <c r="G55" s="63">
        <v>-4378745.4059477821</v>
      </c>
      <c r="H55" s="41">
        <v>1948278.6017348766</v>
      </c>
      <c r="I55" s="57"/>
      <c r="J55" s="44">
        <f t="shared" si="5"/>
        <v>14911466.509253651</v>
      </c>
      <c r="K55" s="44">
        <f t="shared" si="6"/>
        <v>12963187.907518774</v>
      </c>
    </row>
    <row r="56" spans="2:11">
      <c r="B56" s="107"/>
      <c r="C56" s="40">
        <v>2006</v>
      </c>
      <c r="D56" s="56">
        <v>4455982.9395156736</v>
      </c>
      <c r="E56" s="62">
        <v>1984133.0124677732</v>
      </c>
      <c r="F56" s="62">
        <v>6440115.9519834463</v>
      </c>
      <c r="G56" s="64">
        <v>-4367188.2616675505</v>
      </c>
      <c r="H56" s="41">
        <v>2072927.6903158957</v>
      </c>
      <c r="I56" s="57"/>
      <c r="J56" s="44">
        <f t="shared" si="5"/>
        <v>14911466.509253651</v>
      </c>
      <c r="K56" s="44">
        <f t="shared" si="6"/>
        <v>12838538.818937756</v>
      </c>
    </row>
    <row r="57" spans="2:11">
      <c r="B57" s="107"/>
      <c r="C57" s="40">
        <v>2007</v>
      </c>
      <c r="D57" s="62">
        <v>4455982.9395156736</v>
      </c>
      <c r="E57" s="62">
        <v>2093749.5134668548</v>
      </c>
      <c r="F57" s="62">
        <v>6549732.4529825281</v>
      </c>
      <c r="G57" s="64">
        <v>-4358412.6466345871</v>
      </c>
      <c r="H57" s="41">
        <v>2191319.806347941</v>
      </c>
      <c r="I57" s="61"/>
      <c r="J57" s="44">
        <f t="shared" si="5"/>
        <v>14911466.509253651</v>
      </c>
      <c r="K57" s="44">
        <f t="shared" si="6"/>
        <v>12720146.702905711</v>
      </c>
    </row>
    <row r="58" spans="2:11">
      <c r="B58" s="107"/>
      <c r="C58" s="40">
        <v>2008</v>
      </c>
      <c r="D58" s="56">
        <v>3600416.9534882875</v>
      </c>
      <c r="E58" s="62">
        <v>1874695.716827339</v>
      </c>
      <c r="F58" s="62">
        <v>5475112.670315627</v>
      </c>
      <c r="G58" s="64">
        <v>-4648115.601434323</v>
      </c>
      <c r="H58" s="41">
        <v>826997.068881304</v>
      </c>
      <c r="I58" s="57"/>
      <c r="J58" s="44">
        <f t="shared" si="5"/>
        <v>14911466.509253651</v>
      </c>
      <c r="K58" s="44">
        <f t="shared" si="6"/>
        <v>14084469.440372348</v>
      </c>
    </row>
    <row r="59" spans="2:11" ht="15.75" thickBot="1">
      <c r="B59" s="108"/>
      <c r="C59" s="42">
        <v>2009</v>
      </c>
      <c r="D59" s="56">
        <v>3600416.9534882875</v>
      </c>
      <c r="E59" s="56">
        <v>2045234.5789512163</v>
      </c>
      <c r="F59" s="56">
        <v>5645651.5324395038</v>
      </c>
      <c r="G59" s="63">
        <v>-4732261.2177681811</v>
      </c>
      <c r="H59" s="43">
        <v>913390.3146713227</v>
      </c>
      <c r="I59" s="57"/>
      <c r="J59" s="43">
        <f t="shared" si="5"/>
        <v>14911466.509253651</v>
      </c>
      <c r="K59" s="43">
        <f t="shared" si="6"/>
        <v>13998076.194582328</v>
      </c>
    </row>
    <row r="60" spans="2:11" ht="15.75" thickTop="1">
      <c r="B60" s="45"/>
      <c r="C60" s="40">
        <v>2010</v>
      </c>
      <c r="D60" s="56">
        <v>3600416.9534882875</v>
      </c>
      <c r="E60" s="56">
        <v>2210698.5097471881</v>
      </c>
      <c r="F60" s="56">
        <v>5811115.4632354751</v>
      </c>
      <c r="G60" s="63">
        <v>-4818777.7813469246</v>
      </c>
      <c r="H60" s="41">
        <v>992337.68188855052</v>
      </c>
      <c r="I60" s="41">
        <f>AVERAGE(H47:H59)</f>
        <v>4365159.2762144841</v>
      </c>
      <c r="J60" s="59"/>
      <c r="K60" s="41">
        <f t="shared" ref="K60:K71" si="7">H$79-H60</f>
        <v>3372821.5943259336</v>
      </c>
    </row>
    <row r="61" spans="2:11">
      <c r="B61" s="46"/>
      <c r="C61" s="40">
        <v>2011</v>
      </c>
      <c r="D61" s="56">
        <v>3600416.9534882875</v>
      </c>
      <c r="E61" s="56">
        <v>2371216.8939448153</v>
      </c>
      <c r="F61" s="56">
        <v>5971633.8474331032</v>
      </c>
      <c r="G61" s="63">
        <v>-4907777.6479417095</v>
      </c>
      <c r="H61" s="41">
        <v>1063856.1994913938</v>
      </c>
      <c r="I61" s="44">
        <f t="shared" ref="I61:I75" si="8">I60</f>
        <v>4365159.2762144841</v>
      </c>
      <c r="J61" s="59"/>
      <c r="K61" s="41">
        <f t="shared" si="7"/>
        <v>3301303.0767230904</v>
      </c>
    </row>
    <row r="62" spans="2:11">
      <c r="B62" s="46"/>
      <c r="C62" s="40">
        <v>2012</v>
      </c>
      <c r="D62" s="56">
        <v>3882157.2697513485</v>
      </c>
      <c r="E62" s="56">
        <v>2765889.568952329</v>
      </c>
      <c r="F62" s="56">
        <v>6648046.8387036771</v>
      </c>
      <c r="G62" s="63">
        <v>-4568632.8497192645</v>
      </c>
      <c r="H62" s="41">
        <v>2079413.9889844125</v>
      </c>
      <c r="I62" s="44">
        <f t="shared" si="8"/>
        <v>4365159.2762144841</v>
      </c>
      <c r="J62" s="59"/>
      <c r="K62" s="41">
        <f t="shared" si="7"/>
        <v>2285745.2872300716</v>
      </c>
    </row>
    <row r="63" spans="2:11">
      <c r="B63" s="46"/>
      <c r="C63" s="40">
        <v>2013</v>
      </c>
      <c r="D63" s="56">
        <v>3882157.2697513485</v>
      </c>
      <c r="E63" s="56">
        <v>2971564.3918410987</v>
      </c>
      <c r="F63" s="56">
        <v>6853721.6615924472</v>
      </c>
      <c r="G63" s="63">
        <v>-5084976.6299889283</v>
      </c>
      <c r="H63" s="41">
        <v>1768745.0316035189</v>
      </c>
      <c r="I63" s="44">
        <f t="shared" si="8"/>
        <v>4365159.2762144841</v>
      </c>
      <c r="J63" s="59"/>
      <c r="K63" s="41">
        <f t="shared" si="7"/>
        <v>2596414.2446109653</v>
      </c>
    </row>
    <row r="64" spans="2:11">
      <c r="B64" s="46"/>
      <c r="C64" s="40">
        <v>2014</v>
      </c>
      <c r="D64" s="56">
        <v>1849442.5975139334</v>
      </c>
      <c r="E64" s="56">
        <v>918792.47635154217</v>
      </c>
      <c r="F64" s="56">
        <v>2768235.0738654756</v>
      </c>
      <c r="G64" s="63">
        <v>-5892318.8715605969</v>
      </c>
      <c r="H64" s="41">
        <v>-3124083.7976951213</v>
      </c>
      <c r="I64" s="44">
        <f t="shared" si="8"/>
        <v>4365159.2762144841</v>
      </c>
      <c r="J64" s="59"/>
      <c r="K64" s="41">
        <f t="shared" si="7"/>
        <v>7489243.0739096049</v>
      </c>
    </row>
    <row r="65" spans="2:18">
      <c r="B65" s="46"/>
      <c r="C65" s="40">
        <v>2015</v>
      </c>
      <c r="D65" s="56">
        <v>1849442.5975139334</v>
      </c>
      <c r="E65" s="56">
        <v>1027650.3649903254</v>
      </c>
      <c r="F65" s="56">
        <v>2877092.9625042588</v>
      </c>
      <c r="G65" s="63">
        <v>-5817438.0389778018</v>
      </c>
      <c r="H65" s="41">
        <v>-2940345.076473543</v>
      </c>
      <c r="I65" s="44">
        <f t="shared" si="8"/>
        <v>4365159.2762144841</v>
      </c>
      <c r="J65" s="59"/>
      <c r="K65" s="41">
        <f t="shared" si="7"/>
        <v>7305504.3526880275</v>
      </c>
    </row>
    <row r="66" spans="2:18">
      <c r="B66" s="47"/>
      <c r="C66" s="40">
        <v>2016</v>
      </c>
      <c r="D66" s="56">
        <v>1028502.4871518917</v>
      </c>
      <c r="E66" s="56">
        <v>88568.877625336012</v>
      </c>
      <c r="F66" s="56">
        <v>1117071.3647772276</v>
      </c>
      <c r="G66" s="63">
        <v>-6146840.7904949673</v>
      </c>
      <c r="H66" s="41">
        <v>-5029769.4257177394</v>
      </c>
      <c r="I66" s="44">
        <f t="shared" si="8"/>
        <v>4365159.2762144841</v>
      </c>
      <c r="J66" s="59"/>
      <c r="K66" s="41">
        <f t="shared" si="7"/>
        <v>9394928.7019322235</v>
      </c>
      <c r="O66" s="52" t="s">
        <v>69</v>
      </c>
      <c r="P66" s="52"/>
      <c r="Q66" s="52"/>
      <c r="R66" s="52"/>
    </row>
    <row r="67" spans="2:18">
      <c r="B67" s="47"/>
      <c r="C67" s="40">
        <v>2017</v>
      </c>
      <c r="D67" s="56">
        <v>1028502.4871518917</v>
      </c>
      <c r="E67" s="56">
        <v>137692.08927736129</v>
      </c>
      <c r="F67" s="56">
        <v>1166194.576429253</v>
      </c>
      <c r="G67" s="63">
        <v>-5969272.5844367798</v>
      </c>
      <c r="H67" s="41">
        <v>-4803078.0080075264</v>
      </c>
      <c r="I67" s="44">
        <f t="shared" si="8"/>
        <v>4365159.2762144841</v>
      </c>
      <c r="J67" s="59"/>
      <c r="K67" s="41">
        <f t="shared" si="7"/>
        <v>9168237.2842220105</v>
      </c>
    </row>
    <row r="68" spans="2:18">
      <c r="B68" s="47"/>
      <c r="C68" s="40">
        <v>2018</v>
      </c>
      <c r="D68" s="56">
        <v>675248.91751821304</v>
      </c>
      <c r="E68" s="56">
        <v>376344.26040178764</v>
      </c>
      <c r="F68" s="56">
        <v>1051593.1779200006</v>
      </c>
      <c r="G68" s="63">
        <v>-5684641.4600682193</v>
      </c>
      <c r="H68" s="41">
        <v>-4633048.2821482187</v>
      </c>
      <c r="I68" s="44">
        <f t="shared" si="8"/>
        <v>4365159.2762144841</v>
      </c>
      <c r="J68" s="59"/>
      <c r="K68" s="41">
        <f t="shared" si="7"/>
        <v>8998207.5583627038</v>
      </c>
    </row>
    <row r="69" spans="2:18">
      <c r="B69" s="47"/>
      <c r="C69" s="40">
        <v>2019</v>
      </c>
      <c r="D69" s="56">
        <v>675248.91751821304</v>
      </c>
      <c r="E69" s="56">
        <v>403464.49721471249</v>
      </c>
      <c r="F69" s="56">
        <v>1078713.4147329256</v>
      </c>
      <c r="G69" s="63">
        <v>-5509330.8484657528</v>
      </c>
      <c r="H69" s="41">
        <v>-4430617.4337328272</v>
      </c>
      <c r="I69" s="44">
        <f t="shared" si="8"/>
        <v>4365159.2762144841</v>
      </c>
      <c r="J69" s="59"/>
      <c r="K69" s="41">
        <f t="shared" si="7"/>
        <v>8795776.7099473104</v>
      </c>
    </row>
    <row r="70" spans="2:18">
      <c r="B70" s="47"/>
      <c r="C70" s="40">
        <v>2020</v>
      </c>
      <c r="D70" s="56">
        <v>233017.81355179381</v>
      </c>
      <c r="E70" s="56">
        <v>386220.92444637493</v>
      </c>
      <c r="F70" s="56">
        <v>619238.73799816868</v>
      </c>
      <c r="G70" s="63">
        <v>-5273294.748525409</v>
      </c>
      <c r="H70" s="41">
        <v>-4654056.0105272401</v>
      </c>
      <c r="I70" s="44">
        <f t="shared" si="8"/>
        <v>4365159.2762144841</v>
      </c>
      <c r="J70" s="59"/>
      <c r="K70" s="41">
        <f t="shared" si="7"/>
        <v>9019215.2867417242</v>
      </c>
    </row>
    <row r="71" spans="2:18">
      <c r="B71" s="47"/>
      <c r="C71" s="40">
        <v>2021</v>
      </c>
      <c r="D71" s="56">
        <v>233017.81355179381</v>
      </c>
      <c r="E71" s="56">
        <v>417959.3799711006</v>
      </c>
      <c r="F71" s="56">
        <v>650977.19352289441</v>
      </c>
      <c r="G71" s="63">
        <v>-5104229.6020637369</v>
      </c>
      <c r="H71" s="41">
        <v>-4453252.4085408421</v>
      </c>
      <c r="I71" s="44">
        <f t="shared" si="8"/>
        <v>4365159.2762144841</v>
      </c>
      <c r="J71" s="59"/>
      <c r="K71" s="41">
        <f t="shared" si="7"/>
        <v>8818411.6847553253</v>
      </c>
    </row>
    <row r="72" spans="2:18">
      <c r="B72" s="47"/>
      <c r="C72" s="40">
        <v>2022</v>
      </c>
      <c r="D72" s="56">
        <v>0</v>
      </c>
      <c r="E72" s="56">
        <v>0</v>
      </c>
      <c r="F72" s="56">
        <v>0</v>
      </c>
      <c r="G72" s="56">
        <v>0</v>
      </c>
      <c r="H72" s="41">
        <v>0</v>
      </c>
      <c r="I72" s="44">
        <f t="shared" si="8"/>
        <v>4365159.2762144841</v>
      </c>
      <c r="J72" s="60"/>
      <c r="K72" s="34"/>
    </row>
    <row r="73" spans="2:18">
      <c r="B73" s="47"/>
      <c r="C73" s="40">
        <v>2023</v>
      </c>
      <c r="D73" s="56">
        <v>0</v>
      </c>
      <c r="E73" s="56">
        <v>0</v>
      </c>
      <c r="F73" s="56">
        <v>0</v>
      </c>
      <c r="G73" s="56">
        <v>0</v>
      </c>
      <c r="H73" s="41">
        <v>0</v>
      </c>
      <c r="I73" s="44">
        <f t="shared" si="8"/>
        <v>4365159.2762144841</v>
      </c>
      <c r="J73" s="60"/>
      <c r="K73" s="34"/>
    </row>
    <row r="74" spans="2:18">
      <c r="B74" s="47"/>
      <c r="C74" s="40">
        <v>2024</v>
      </c>
      <c r="D74" s="56">
        <v>0</v>
      </c>
      <c r="E74" s="56">
        <v>0</v>
      </c>
      <c r="F74" s="56">
        <v>0</v>
      </c>
      <c r="G74" s="56">
        <v>0</v>
      </c>
      <c r="H74" s="41">
        <v>0</v>
      </c>
      <c r="I74" s="44">
        <f t="shared" si="8"/>
        <v>4365159.2762144841</v>
      </c>
      <c r="J74" s="34"/>
      <c r="K74" s="34"/>
    </row>
    <row r="75" spans="2:18" ht="15.75" thickBot="1">
      <c r="B75" s="48"/>
      <c r="C75" s="40">
        <v>2025</v>
      </c>
      <c r="D75" s="56">
        <v>0</v>
      </c>
      <c r="E75" s="56">
        <v>0</v>
      </c>
      <c r="F75" s="56">
        <v>0</v>
      </c>
      <c r="G75" s="56">
        <v>0</v>
      </c>
      <c r="H75" s="41">
        <v>0</v>
      </c>
      <c r="I75" s="44">
        <f t="shared" si="8"/>
        <v>4365159.2762144841</v>
      </c>
      <c r="J75" s="34"/>
      <c r="K75" s="34"/>
    </row>
    <row r="76" spans="2:18" ht="15.75" thickTop="1">
      <c r="B76" s="49"/>
      <c r="C76" s="71" t="s">
        <v>84</v>
      </c>
      <c r="D76" s="72">
        <f>SUM(D36:D46)</f>
        <v>163939171.72564209</v>
      </c>
      <c r="E76" s="72">
        <f>SUM(E36:E46)</f>
        <v>23765597.700387988</v>
      </c>
      <c r="F76" s="72">
        <f>SUM(F36:F46)</f>
        <v>187704769.42603007</v>
      </c>
      <c r="G76" s="72">
        <f>SUM(G36:G46)</f>
        <v>-23678637.82423991</v>
      </c>
      <c r="H76" s="72">
        <f>SUM(H36:H46)</f>
        <v>164026131.60179016</v>
      </c>
      <c r="I76" s="57"/>
      <c r="J76" s="34"/>
      <c r="K76" s="34"/>
    </row>
    <row r="77" spans="2:18" ht="15.75" thickBot="1">
      <c r="B77" s="50"/>
      <c r="C77" s="73" t="str">
        <f>IF($B$7=$B$5,"Promedio 1986-1996","Average 1986-1996")</f>
        <v>Average 1986-1996</v>
      </c>
      <c r="D77" s="74">
        <f>AVERAGE(D36:D46)</f>
        <v>14903561.065967463</v>
      </c>
      <c r="E77" s="74">
        <f>AVERAGE(E36:E46)</f>
        <v>2160508.8818534533</v>
      </c>
      <c r="F77" s="74">
        <f>AVERAGE(F36:F46)</f>
        <v>17064069.947820917</v>
      </c>
      <c r="G77" s="74">
        <f>AVERAGE(G36:G46)</f>
        <v>-2152603.4385672645</v>
      </c>
      <c r="H77" s="74">
        <f>AVERAGE(H36:H46)</f>
        <v>14911466.509253651</v>
      </c>
      <c r="I77" s="57"/>
      <c r="J77" s="34"/>
      <c r="K77" s="34"/>
    </row>
    <row r="78" spans="2:18" ht="15.75" thickTop="1">
      <c r="B78" s="49"/>
      <c r="C78" s="71" t="s">
        <v>85</v>
      </c>
      <c r="D78" s="72">
        <f>SUM(D47:D59)</f>
        <v>84205492.325205356</v>
      </c>
      <c r="E78" s="72">
        <f>SUM(E47:E59)</f>
        <v>27475426.261643697</v>
      </c>
      <c r="F78" s="72">
        <f>SUM(F47:F59)</f>
        <v>111680918.58684905</v>
      </c>
      <c r="G78" s="72">
        <f>SUM(G47:G59)</f>
        <v>-54933847.996060729</v>
      </c>
      <c r="H78" s="72">
        <f>SUM(H47:H59)</f>
        <v>56747070.59078829</v>
      </c>
      <c r="I78" s="57"/>
      <c r="J78" s="34"/>
      <c r="K78" s="34"/>
    </row>
    <row r="79" spans="2:18">
      <c r="B79" s="50"/>
      <c r="C79" s="73" t="str">
        <f>IF($B$7=$B$5,"Promedio 1997-2009","Average 1997-2009")</f>
        <v>Average 1997-2009</v>
      </c>
      <c r="D79" s="74">
        <f>AVERAGE(D47:D59)</f>
        <v>6477345.5634773355</v>
      </c>
      <c r="E79" s="74">
        <f>AVERAGE(E47:E59)</f>
        <v>2113494.3278187457</v>
      </c>
      <c r="F79" s="74">
        <f>AVERAGE(F47:F59)</f>
        <v>8590839.8912960812</v>
      </c>
      <c r="G79" s="74">
        <f>AVERAGE(G47:G59)</f>
        <v>-4225680.6150815943</v>
      </c>
      <c r="H79" s="74">
        <f>AVERAGE(H47:H59)</f>
        <v>4365159.2762144841</v>
      </c>
      <c r="I79" s="57"/>
      <c r="J79" s="34"/>
      <c r="K79" s="34"/>
    </row>
    <row r="82" spans="3:6" ht="45" customHeight="1">
      <c r="C82" s="105" t="s">
        <v>69</v>
      </c>
      <c r="D82" s="105"/>
      <c r="E82" s="105"/>
      <c r="F82" s="105"/>
    </row>
  </sheetData>
  <mergeCells count="10">
    <mergeCell ref="C82:F82"/>
    <mergeCell ref="B47:B59"/>
    <mergeCell ref="A1:F1"/>
    <mergeCell ref="N36:U36"/>
    <mergeCell ref="B23:E23"/>
    <mergeCell ref="B26:G27"/>
    <mergeCell ref="B29:E29"/>
    <mergeCell ref="B34:K34"/>
    <mergeCell ref="B36:B46"/>
    <mergeCell ref="B24:F24"/>
  </mergeCells>
  <phoneticPr fontId="27" type="noConversion"/>
  <pageMargins left="0.7" right="0.7" top="0.75" bottom="0.75" header="0.3" footer="0.3"/>
  <pageSetup paperSize="9" orientation="portrait" horizontalDpi="200" verticalDpi="200" r:id="rId1"/>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Ana Lucia Moya Mora</dc:creator>
  <cp:keywords/>
  <dc:description/>
  <cp:lastModifiedBy>Alexandra Ocampo</cp:lastModifiedBy>
  <cp:revision/>
  <dcterms:created xsi:type="dcterms:W3CDTF">2018-06-30T19:54:43Z</dcterms:created>
  <dcterms:modified xsi:type="dcterms:W3CDTF">2024-04-17T18:20:18Z</dcterms:modified>
  <cp:category/>
  <cp:contentStatus/>
</cp:coreProperties>
</file>